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50" windowHeight="9315" activeTab="0"/>
  </bookViews>
  <sheets>
    <sheet name="Лист1" sheetId="1" r:id="rId1"/>
    <sheet name="Лист2" sheetId="2" r:id="rId2"/>
  </sheets>
  <definedNames>
    <definedName name="_xlnm.Print_Area" localSheetId="0">'Лист1'!$A$1:$K$289</definedName>
  </definedNames>
  <calcPr fullCalcOnLoad="1"/>
</workbook>
</file>

<file path=xl/sharedStrings.xml><?xml version="1.0" encoding="utf-8"?>
<sst xmlns="http://schemas.openxmlformats.org/spreadsheetml/2006/main" count="275" uniqueCount="246">
  <si>
    <t>расходы</t>
  </si>
  <si>
    <t>первоночально запланировано в бюджете</t>
  </si>
  <si>
    <t>корректировка лимитов</t>
  </si>
  <si>
    <t>906.0702.1222503244.340</t>
  </si>
  <si>
    <t>ИТОГО</t>
  </si>
  <si>
    <t>Считать</t>
  </si>
  <si>
    <t>Гл.бухгалтер: ______________ А.А.Красноперова</t>
  </si>
  <si>
    <t>з/плата</t>
  </si>
  <si>
    <t>канц.товары</t>
  </si>
  <si>
    <t>учебники</t>
  </si>
  <si>
    <t>интернет</t>
  </si>
  <si>
    <t>ГСМ</t>
  </si>
  <si>
    <t>страхование транспорта</t>
  </si>
  <si>
    <t>тех.осмотр трансп.</t>
  </si>
  <si>
    <t>сан.мин.</t>
  </si>
  <si>
    <t>произ.контроль</t>
  </si>
  <si>
    <t>мед.осмотр</t>
  </si>
  <si>
    <t>акар.обработка</t>
  </si>
  <si>
    <t>дерат.,деинсекц.</t>
  </si>
  <si>
    <t>по МКОУ "Дерябинская СОШ"</t>
  </si>
  <si>
    <t xml:space="preserve">предрейсовый осмотр </t>
  </si>
  <si>
    <t>канализация</t>
  </si>
  <si>
    <t>Директор МКОУ: ______________ Л.Ю.Плетнева</t>
  </si>
  <si>
    <t>род.плата- школа</t>
  </si>
  <si>
    <t>род.плата-д/сад</t>
  </si>
  <si>
    <t>з/плата воспитателей</t>
  </si>
  <si>
    <t>з/плата педагогов</t>
  </si>
  <si>
    <t>начисления воспитателей</t>
  </si>
  <si>
    <t>начисления педагогов</t>
  </si>
  <si>
    <t>род.плата хоз.нужды</t>
  </si>
  <si>
    <t>906.0707.1242501244.340</t>
  </si>
  <si>
    <t>продукты</t>
  </si>
  <si>
    <t>налог на имущество</t>
  </si>
  <si>
    <t xml:space="preserve">          по МКОУ "Дерябинская СОШ"</t>
  </si>
  <si>
    <t xml:space="preserve">              Исполнение бюджета за  1 квартал 2016 г.</t>
  </si>
  <si>
    <t>расходы за  2016г</t>
  </si>
  <si>
    <t>з/плата непедагогических работников</t>
  </si>
  <si>
    <t>начисления непедагогических работников</t>
  </si>
  <si>
    <t>остаток лимитов</t>
  </si>
  <si>
    <t xml:space="preserve">заправка картриджа. </t>
  </si>
  <si>
    <t>учеба водителя</t>
  </si>
  <si>
    <t>род.плата продукты школа</t>
  </si>
  <si>
    <t>физ.факторы</t>
  </si>
  <si>
    <t>начисления</t>
  </si>
  <si>
    <t>3/пл механика</t>
  </si>
  <si>
    <t>обслуживание программы и приобр.серт.</t>
  </si>
  <si>
    <t>норо-ротовирусы</t>
  </si>
  <si>
    <t>повыш.квалификации</t>
  </si>
  <si>
    <t>продукты питания род.плата</t>
  </si>
  <si>
    <t>3 дня бол.л.</t>
  </si>
  <si>
    <t>заправка картриджей</t>
  </si>
  <si>
    <t xml:space="preserve">вакцина </t>
  </si>
  <si>
    <t>продукты питания</t>
  </si>
  <si>
    <t>906.0702.1221125030111.211</t>
  </si>
  <si>
    <t>906.0702.1221125030111.266</t>
  </si>
  <si>
    <t>906.0702.1221125030119.213</t>
  </si>
  <si>
    <t>906.0702.1221125030242.221</t>
  </si>
  <si>
    <t>906.0702.1221125030242.226</t>
  </si>
  <si>
    <t>906.0702.1221125030244.223</t>
  </si>
  <si>
    <t>906.0702.1221125030244.225</t>
  </si>
  <si>
    <t>поверка весов</t>
  </si>
  <si>
    <t>аптечки</t>
  </si>
  <si>
    <t>906.0702.1221125030244.341</t>
  </si>
  <si>
    <t>906.0702.1221125030851.291</t>
  </si>
  <si>
    <t>906.0702.1221125030244.346</t>
  </si>
  <si>
    <t>906.0702.1221125030244.342 род.плата</t>
  </si>
  <si>
    <t>906.0702.1221325050244.225</t>
  </si>
  <si>
    <t>906.0702.1221325050244.226</t>
  </si>
  <si>
    <t>906.0702.1221325050244.227</t>
  </si>
  <si>
    <t>906.0702.1221325050244.346</t>
  </si>
  <si>
    <t>запчасти</t>
  </si>
  <si>
    <t>906.0702.1220945310111.211</t>
  </si>
  <si>
    <t>906.0702.1220945310111.266</t>
  </si>
  <si>
    <t>906.0702.1220945310119.213</t>
  </si>
  <si>
    <t>906.0702.1221045320242.221</t>
  </si>
  <si>
    <t>906.0702.1221045320242.310</t>
  </si>
  <si>
    <t>906.0702.1221045320244.225</t>
  </si>
  <si>
    <t>906.0702.1221045320244.226</t>
  </si>
  <si>
    <t>906.0702.1221045320244.310</t>
  </si>
  <si>
    <t>ноутбук школа</t>
  </si>
  <si>
    <t>906.0702.1221045320244.346</t>
  </si>
  <si>
    <t>аттестаты</t>
  </si>
  <si>
    <t>906.0702.1221245400244.342</t>
  </si>
  <si>
    <t>906.0702.1221045320242.226</t>
  </si>
  <si>
    <t>приобр.квал. лицен. и квал.серт.</t>
  </si>
  <si>
    <t>906.0702.1221045320244.349</t>
  </si>
  <si>
    <t>хоз.товары, эл.лампы</t>
  </si>
  <si>
    <t>906.0702.1221125030244.226</t>
  </si>
  <si>
    <t>Ключевой носитель ФИС ФРДО</t>
  </si>
  <si>
    <t>906.0702.1221125030244.349</t>
  </si>
  <si>
    <t>вода бутилированная</t>
  </si>
  <si>
    <t>Вознаграждение за кл.руководство</t>
  </si>
  <si>
    <t xml:space="preserve">Начисления </t>
  </si>
  <si>
    <t>906.0702.12212L3040244.342</t>
  </si>
  <si>
    <t>906.0702.1221125030247.223</t>
  </si>
  <si>
    <t>электроэнергия</t>
  </si>
  <si>
    <t>отопление</t>
  </si>
  <si>
    <t>906.0702.1221325050244.343</t>
  </si>
  <si>
    <t>утилизация ламп</t>
  </si>
  <si>
    <t>906.0702.1284425010244.226</t>
  </si>
  <si>
    <t>род.плата хоз.быт нужды д.сад</t>
  </si>
  <si>
    <t xml:space="preserve">посуда школа </t>
  </si>
  <si>
    <t>СИЗ:Маски разовые, антибакт.ср-во, перч.раз.</t>
  </si>
  <si>
    <t>карта водителя</t>
  </si>
  <si>
    <t>экономия</t>
  </si>
  <si>
    <t>приобретение програм.по заполнен.сайта аттестатов</t>
  </si>
  <si>
    <t>906.0702.1221125030244.344</t>
  </si>
  <si>
    <t>строительные материалы</t>
  </si>
  <si>
    <t>материалы д/текущего ремонта</t>
  </si>
  <si>
    <t>заправка огнетушителей</t>
  </si>
  <si>
    <t>906.0702.1221925110244.225</t>
  </si>
  <si>
    <t>ремонт спортзала</t>
  </si>
  <si>
    <t>906.0702.1221925110244.226</t>
  </si>
  <si>
    <t>хоз.тов, канц.тов, тов.д/меропр.род.пл.</t>
  </si>
  <si>
    <t xml:space="preserve">продукты питания </t>
  </si>
  <si>
    <t>Физическая охрана (кред.93000)</t>
  </si>
  <si>
    <t>водоснабжение д.сад</t>
  </si>
  <si>
    <t>канализация д.сад</t>
  </si>
  <si>
    <t>электроэнергия д.сад</t>
  </si>
  <si>
    <t>отопление д.сад</t>
  </si>
  <si>
    <t>мед.осмотр д.сад</t>
  </si>
  <si>
    <t>обсл.пож., трев., видеон. д.сад</t>
  </si>
  <si>
    <t>контр.кан пер.трев.изв.пол д.сад</t>
  </si>
  <si>
    <t>норо-ротовирусы д.сад</t>
  </si>
  <si>
    <t>мониторинг ПС д.сад</t>
  </si>
  <si>
    <t>произ.контроль д.сад</t>
  </si>
  <si>
    <t>сан.мин.д.сад</t>
  </si>
  <si>
    <t>вакцина д.сад</t>
  </si>
  <si>
    <t>СИЗ:д.сад</t>
  </si>
  <si>
    <t>материалы д/текущего ремонта д.сад</t>
  </si>
  <si>
    <t>з/плата непедагогических работников д.сад</t>
  </si>
  <si>
    <t>начисления непед.работников д.сад</t>
  </si>
  <si>
    <t>дерат.,деинсекц.д.сад</t>
  </si>
  <si>
    <t>физ.факторы д.сад</t>
  </si>
  <si>
    <t>акар.обработка д.сад</t>
  </si>
  <si>
    <t>вода бутилированная д.сад</t>
  </si>
  <si>
    <t xml:space="preserve"> хоз.быт нужд. мест.б.д.сад</t>
  </si>
  <si>
    <t>учебно-нагл.пособие д.сад</t>
  </si>
  <si>
    <t>канц.товары д.сад</t>
  </si>
  <si>
    <t>поверка весов д.сад</t>
  </si>
  <si>
    <t>906.0701.1221125030111.211</t>
  </si>
  <si>
    <t>906.0701.1221125030111.266</t>
  </si>
  <si>
    <t>Услуги абонент.связи по трев,. пож.сигн.</t>
  </si>
  <si>
    <t>906.0701.1221125030242.221</t>
  </si>
  <si>
    <t>906.0701.1221125030119.213</t>
  </si>
  <si>
    <t>906.0701.1221125030244.223</t>
  </si>
  <si>
    <t>906.0701.1221125030247.223</t>
  </si>
  <si>
    <t>906.0701.1221125030244.225</t>
  </si>
  <si>
    <t>906.0701.1221125030244.226</t>
  </si>
  <si>
    <t>906.0701.1221125030244.341</t>
  </si>
  <si>
    <t>906.0701.1221125030244.342</t>
  </si>
  <si>
    <t>906.0701.1221125030244.346</t>
  </si>
  <si>
    <t>906.0701.1221125030244.349</t>
  </si>
  <si>
    <t>906.0701.1221125030244.342 род.плата</t>
  </si>
  <si>
    <t>906.0701.1221125030244.346 род.плата</t>
  </si>
  <si>
    <t>906.0701.1221045320244.346</t>
  </si>
  <si>
    <t>906.0701.1221045320244.310</t>
  </si>
  <si>
    <t>906.0701.1221045320244.226</t>
  </si>
  <si>
    <t>906.0701.1220945310119.213</t>
  </si>
  <si>
    <t>906.0701.1220945310111.266</t>
  </si>
  <si>
    <t>906.0701.1220945310111.211</t>
  </si>
  <si>
    <t>вода бут.род.пл.</t>
  </si>
  <si>
    <t>медикаменты род.пл.ЛОЛ</t>
  </si>
  <si>
    <t>906.0707.1243225010244.226</t>
  </si>
  <si>
    <t xml:space="preserve">лабор. исследования </t>
  </si>
  <si>
    <t>обслуживание мед.работником ЛОЛ</t>
  </si>
  <si>
    <t>зарплата</t>
  </si>
  <si>
    <t>906.0701.1284425010244.226</t>
  </si>
  <si>
    <t>проверка кач.ремонта по спортзалу</t>
  </si>
  <si>
    <t>принтер</t>
  </si>
  <si>
    <t>906.0701.1221125030242.226</t>
  </si>
  <si>
    <t>физ.охрана</t>
  </si>
  <si>
    <t>906.0702.1221125030112.222</t>
  </si>
  <si>
    <t>Транспортные</t>
  </si>
  <si>
    <t>электрометрические измерения</t>
  </si>
  <si>
    <t>огнезащитная обработка</t>
  </si>
  <si>
    <t>компьютер</t>
  </si>
  <si>
    <t>906.0702.1221125030242.310</t>
  </si>
  <si>
    <t>спорт.инвенктарь</t>
  </si>
  <si>
    <t>замена объект.оборуд. и установка радион.об.</t>
  </si>
  <si>
    <t>мониторинг  ТС, ОС (кред.2022-1540,3)</t>
  </si>
  <si>
    <t>контр.кан пер.трев.изв.пол</t>
  </si>
  <si>
    <t>обсл.пож., трев., видеон.охрана</t>
  </si>
  <si>
    <t>мониторинг ПС</t>
  </si>
  <si>
    <t>калибровка тахографа</t>
  </si>
  <si>
    <t>замена блока</t>
  </si>
  <si>
    <t>актифация тахографа</t>
  </si>
  <si>
    <t>906.0702.1221325050244.310</t>
  </si>
  <si>
    <t>Тахограф</t>
  </si>
  <si>
    <t xml:space="preserve">услуги глонас </t>
  </si>
  <si>
    <t xml:space="preserve">водоснабжение </t>
  </si>
  <si>
    <t xml:space="preserve">Услуги абонент.связи по трев,. пож.сигн. </t>
  </si>
  <si>
    <t>ТКО д.сад (2022-621,08)</t>
  </si>
  <si>
    <t>ТКО (2022-1242,16)</t>
  </si>
  <si>
    <t>Услуги связи,(2022-1134,70)</t>
  </si>
  <si>
    <t>Услуги связи,(2022-564,84)</t>
  </si>
  <si>
    <t>прод.питан. мест.б.д.сад (2022-464,59)</t>
  </si>
  <si>
    <t>род.плата продукты д.сад (2022-4838,14)</t>
  </si>
  <si>
    <t>продукты питания обл.(2022-8745,86)</t>
  </si>
  <si>
    <t>906.0709.122EB51790111.211</t>
  </si>
  <si>
    <t>906.0709.122EB51790119.213</t>
  </si>
  <si>
    <t>906.0702.12209L3030111.211</t>
  </si>
  <si>
    <t>906.0702.12209L3030111.266</t>
  </si>
  <si>
    <t>906.0702.12209L3030119.213</t>
  </si>
  <si>
    <t>налоги</t>
  </si>
  <si>
    <t>прочие услуги, работы. Товар</t>
  </si>
  <si>
    <t>906.0701.1221125030244.344</t>
  </si>
  <si>
    <t>замена аккмуляторов</t>
  </si>
  <si>
    <t>восстановление ПС в спортзале</t>
  </si>
  <si>
    <t>906.0709.1243225010244.346</t>
  </si>
  <si>
    <t>906.0709.1243225010244.341</t>
  </si>
  <si>
    <t>906.0709.1243245600244.342</t>
  </si>
  <si>
    <t>906.0709.1243225010244.342</t>
  </si>
  <si>
    <t>санаторий</t>
  </si>
  <si>
    <t>санаторий род.пл.</t>
  </si>
  <si>
    <t>906.0701.7000440600111.211</t>
  </si>
  <si>
    <t>906.0701.7000440600119.213</t>
  </si>
  <si>
    <t>906.0701.7009040700244.310</t>
  </si>
  <si>
    <t>оборудование д.площадки</t>
  </si>
  <si>
    <t>906.0701.7009040700244.346</t>
  </si>
  <si>
    <t>906.0702.1221125030244.310</t>
  </si>
  <si>
    <t>облучатель д/пищеблока</t>
  </si>
  <si>
    <t>гидрометр измер.влажн.</t>
  </si>
  <si>
    <t>906.0702.1224925180244.310</t>
  </si>
  <si>
    <t>Кухонное оборудование</t>
  </si>
  <si>
    <t>906.0702.1224945410244.310</t>
  </si>
  <si>
    <t>906.0709.1243245600244.226</t>
  </si>
  <si>
    <t>экспертиза открытия ЛОЛ</t>
  </si>
  <si>
    <t>норотовирус</t>
  </si>
  <si>
    <t>санминимум</t>
  </si>
  <si>
    <t>906.0709.1243225010244.226</t>
  </si>
  <si>
    <t>906.0709.1243225010244.349</t>
  </si>
  <si>
    <t>906.0702.7000440600111.211</t>
  </si>
  <si>
    <t xml:space="preserve"> зарплата</t>
  </si>
  <si>
    <t>906.0702.7000440600119.213</t>
  </si>
  <si>
    <t>начисления на зарплату</t>
  </si>
  <si>
    <t>906.0701.1221125030244.310 род.плата</t>
  </si>
  <si>
    <t>пылесос</t>
  </si>
  <si>
    <t>Метод.материалы</t>
  </si>
  <si>
    <t>школьная мебель</t>
  </si>
  <si>
    <t>Исполнение бюджета на 01.01. 2024г.</t>
  </si>
  <si>
    <t xml:space="preserve">расходы на 01.01.2024г </t>
  </si>
  <si>
    <t>Итого</t>
  </si>
  <si>
    <t>ЛИМИТЫ</t>
  </si>
  <si>
    <t>ИСПОЛНЕНИЕ</t>
  </si>
  <si>
    <t>то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</si>
</sst>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%"/>
    <numFmt numFmtId="177" formatCode="#,##0.00;[Red]\-#,##0.00"/>
    <numFmt numFmtId="178" formatCode="#,##0.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8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9.8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8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9.8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1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1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6" fillId="0" borderId="10" xfId="0" applyFont="1" applyBorder="1" applyAlignment="1">
      <alignment wrapText="1"/>
    </xf>
    <xf numFmtId="0" fontId="46" fillId="0" borderId="10" xfId="0" applyFont="1" applyBorder="1" applyAlignment="1">
      <alignment/>
    </xf>
    <xf numFmtId="3" fontId="46" fillId="0" borderId="10" xfId="0" applyNumberFormat="1" applyFont="1" applyBorder="1" applyAlignment="1">
      <alignment/>
    </xf>
    <xf numFmtId="0" fontId="47" fillId="0" borderId="0" xfId="0" applyFont="1" applyAlignment="1">
      <alignment/>
    </xf>
    <xf numFmtId="3" fontId="48" fillId="0" borderId="10" xfId="0" applyNumberFormat="1" applyFont="1" applyBorder="1" applyAlignment="1">
      <alignment/>
    </xf>
    <xf numFmtId="0" fontId="48" fillId="0" borderId="10" xfId="0" applyFont="1" applyBorder="1" applyAlignment="1">
      <alignment/>
    </xf>
    <xf numFmtId="0" fontId="48" fillId="0" borderId="10" xfId="0" applyFont="1" applyFill="1" applyBorder="1" applyAlignment="1">
      <alignment wrapText="1"/>
    </xf>
    <xf numFmtId="0" fontId="0" fillId="0" borderId="0" xfId="0" applyBorder="1" applyAlignment="1">
      <alignment horizontal="left" wrapText="1"/>
    </xf>
    <xf numFmtId="0" fontId="0" fillId="0" borderId="10" xfId="0" applyBorder="1" applyAlignment="1">
      <alignment wrapText="1"/>
    </xf>
    <xf numFmtId="2" fontId="48" fillId="0" borderId="10" xfId="0" applyNumberFormat="1" applyFont="1" applyBorder="1" applyAlignment="1">
      <alignment wrapText="1"/>
    </xf>
    <xf numFmtId="2" fontId="0" fillId="0" borderId="0" xfId="0" applyNumberFormat="1" applyAlignment="1">
      <alignment/>
    </xf>
    <xf numFmtId="0" fontId="47" fillId="0" borderId="10" xfId="0" applyFont="1" applyBorder="1" applyAlignment="1">
      <alignment wrapText="1"/>
    </xf>
    <xf numFmtId="0" fontId="47" fillId="33" borderId="10" xfId="0" applyFont="1" applyFill="1" applyBorder="1" applyAlignment="1">
      <alignment wrapText="1"/>
    </xf>
    <xf numFmtId="10" fontId="47" fillId="0" borderId="10" xfId="0" applyNumberFormat="1" applyFont="1" applyBorder="1" applyAlignment="1">
      <alignment/>
    </xf>
    <xf numFmtId="0" fontId="49" fillId="0" borderId="10" xfId="0" applyFont="1" applyBorder="1" applyAlignment="1">
      <alignment/>
    </xf>
    <xf numFmtId="0" fontId="49" fillId="33" borderId="10" xfId="0" applyFont="1" applyFill="1" applyBorder="1" applyAlignment="1">
      <alignment/>
    </xf>
    <xf numFmtId="10" fontId="49" fillId="0" borderId="10" xfId="0" applyNumberFormat="1" applyFont="1" applyBorder="1" applyAlignment="1">
      <alignment/>
    </xf>
    <xf numFmtId="0" fontId="47" fillId="0" borderId="10" xfId="0" applyFont="1" applyBorder="1" applyAlignment="1">
      <alignment/>
    </xf>
    <xf numFmtId="0" fontId="47" fillId="33" borderId="10" xfId="0" applyFont="1" applyFill="1" applyBorder="1" applyAlignment="1">
      <alignment/>
    </xf>
    <xf numFmtId="0" fontId="49" fillId="33" borderId="10" xfId="0" applyFont="1" applyFill="1" applyBorder="1" applyAlignment="1">
      <alignment horizontal="right"/>
    </xf>
    <xf numFmtId="0" fontId="47" fillId="33" borderId="10" xfId="0" applyFont="1" applyFill="1" applyBorder="1" applyAlignment="1">
      <alignment horizontal="right"/>
    </xf>
    <xf numFmtId="2" fontId="47" fillId="33" borderId="10" xfId="0" applyNumberFormat="1" applyFont="1" applyFill="1" applyBorder="1" applyAlignment="1">
      <alignment/>
    </xf>
    <xf numFmtId="2" fontId="47" fillId="0" borderId="10" xfId="0" applyNumberFormat="1" applyFont="1" applyBorder="1" applyAlignment="1">
      <alignment/>
    </xf>
    <xf numFmtId="0" fontId="50" fillId="33" borderId="10" xfId="0" applyFont="1" applyFill="1" applyBorder="1" applyAlignment="1">
      <alignment/>
    </xf>
    <xf numFmtId="3" fontId="51" fillId="0" borderId="10" xfId="0" applyNumberFormat="1" applyFont="1" applyBorder="1" applyAlignment="1">
      <alignment/>
    </xf>
    <xf numFmtId="3" fontId="52" fillId="0" borderId="10" xfId="0" applyNumberFormat="1" applyFont="1" applyBorder="1" applyAlignment="1">
      <alignment/>
    </xf>
    <xf numFmtId="3" fontId="52" fillId="0" borderId="10" xfId="0" applyNumberFormat="1" applyFont="1" applyBorder="1" applyAlignment="1">
      <alignment wrapText="1"/>
    </xf>
    <xf numFmtId="0" fontId="51" fillId="0" borderId="10" xfId="0" applyFont="1" applyBorder="1" applyAlignment="1">
      <alignment/>
    </xf>
    <xf numFmtId="2" fontId="52" fillId="0" borderId="10" xfId="0" applyNumberFormat="1" applyFont="1" applyBorder="1" applyAlignment="1">
      <alignment wrapText="1"/>
    </xf>
    <xf numFmtId="2" fontId="52" fillId="0" borderId="10" xfId="0" applyNumberFormat="1" applyFont="1" applyBorder="1" applyAlignment="1">
      <alignment/>
    </xf>
    <xf numFmtId="2" fontId="51" fillId="0" borderId="10" xfId="0" applyNumberFormat="1" applyFont="1" applyBorder="1" applyAlignment="1">
      <alignment/>
    </xf>
    <xf numFmtId="2" fontId="52" fillId="33" borderId="10" xfId="0" applyNumberFormat="1" applyFont="1" applyFill="1" applyBorder="1" applyAlignment="1">
      <alignment wrapText="1"/>
    </xf>
    <xf numFmtId="2" fontId="52" fillId="33" borderId="10" xfId="0" applyNumberFormat="1" applyFont="1" applyFill="1" applyBorder="1" applyAlignment="1">
      <alignment/>
    </xf>
    <xf numFmtId="2" fontId="51" fillId="33" borderId="10" xfId="0" applyNumberFormat="1" applyFont="1" applyFill="1" applyBorder="1" applyAlignment="1">
      <alignment/>
    </xf>
    <xf numFmtId="3" fontId="0" fillId="0" borderId="10" xfId="0" applyNumberFormat="1" applyBorder="1" applyAlignment="1">
      <alignment wrapText="1"/>
    </xf>
    <xf numFmtId="0" fontId="36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36" fillId="0" borderId="0" xfId="0" applyFont="1" applyBorder="1" applyAlignment="1">
      <alignment/>
    </xf>
    <xf numFmtId="2" fontId="0" fillId="0" borderId="0" xfId="0" applyNumberFormat="1" applyFont="1" applyBorder="1" applyAlignment="1">
      <alignment/>
    </xf>
    <xf numFmtId="2" fontId="36" fillId="0" borderId="0" xfId="0" applyNumberFormat="1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2" fontId="0" fillId="0" borderId="0" xfId="0" applyNumberFormat="1" applyBorder="1" applyAlignment="1">
      <alignment/>
    </xf>
    <xf numFmtId="0" fontId="46" fillId="0" borderId="0" xfId="0" applyFont="1" applyBorder="1" applyAlignment="1">
      <alignment horizontal="right"/>
    </xf>
    <xf numFmtId="0" fontId="48" fillId="0" borderId="0" xfId="0" applyFont="1" applyBorder="1" applyAlignment="1">
      <alignment horizontal="right"/>
    </xf>
    <xf numFmtId="3" fontId="48" fillId="0" borderId="0" xfId="0" applyNumberFormat="1" applyFont="1" applyBorder="1" applyAlignment="1">
      <alignment horizontal="right"/>
    </xf>
    <xf numFmtId="3" fontId="46" fillId="0" borderId="0" xfId="0" applyNumberFormat="1" applyFont="1" applyBorder="1" applyAlignment="1">
      <alignment horizontal="right"/>
    </xf>
    <xf numFmtId="2" fontId="53" fillId="0" borderId="0" xfId="0" applyNumberFormat="1" applyFont="1" applyBorder="1" applyAlignment="1">
      <alignment/>
    </xf>
    <xf numFmtId="0" fontId="36" fillId="0" borderId="0" xfId="0" applyFont="1" applyBorder="1" applyAlignment="1">
      <alignment horizontal="left"/>
    </xf>
    <xf numFmtId="2" fontId="36" fillId="0" borderId="0" xfId="0" applyNumberFormat="1" applyFont="1" applyBorder="1" applyAlignment="1">
      <alignment horizontal="center"/>
    </xf>
    <xf numFmtId="0" fontId="36" fillId="0" borderId="0" xfId="0" applyFont="1" applyBorder="1" applyAlignment="1">
      <alignment horizontal="center"/>
    </xf>
    <xf numFmtId="0" fontId="49" fillId="0" borderId="0" xfId="0" applyFont="1" applyAlignment="1">
      <alignment/>
    </xf>
    <xf numFmtId="3" fontId="50" fillId="0" borderId="10" xfId="0" applyNumberFormat="1" applyFont="1" applyBorder="1" applyAlignment="1">
      <alignment wrapText="1"/>
    </xf>
    <xf numFmtId="4" fontId="50" fillId="0" borderId="10" xfId="0" applyNumberFormat="1" applyFont="1" applyBorder="1" applyAlignment="1">
      <alignment wrapText="1"/>
    </xf>
    <xf numFmtId="0" fontId="50" fillId="33" borderId="0" xfId="0" applyFont="1" applyFill="1" applyAlignment="1">
      <alignment/>
    </xf>
    <xf numFmtId="2" fontId="49" fillId="0" borderId="10" xfId="0" applyNumberFormat="1" applyFont="1" applyBorder="1" applyAlignment="1">
      <alignment/>
    </xf>
    <xf numFmtId="3" fontId="50" fillId="33" borderId="10" xfId="0" applyNumberFormat="1" applyFont="1" applyFill="1" applyBorder="1" applyAlignment="1">
      <alignment wrapText="1"/>
    </xf>
    <xf numFmtId="2" fontId="49" fillId="0" borderId="10" xfId="0" applyNumberFormat="1" applyFont="1" applyBorder="1" applyAlignment="1">
      <alignment wrapText="1"/>
    </xf>
    <xf numFmtId="3" fontId="49" fillId="0" borderId="10" xfId="0" applyNumberFormat="1" applyFont="1" applyBorder="1" applyAlignment="1">
      <alignment/>
    </xf>
    <xf numFmtId="2" fontId="49" fillId="33" borderId="10" xfId="0" applyNumberFormat="1" applyFont="1" applyFill="1" applyBorder="1" applyAlignment="1">
      <alignment wrapText="1"/>
    </xf>
    <xf numFmtId="2" fontId="49" fillId="33" borderId="10" xfId="0" applyNumberFormat="1" applyFont="1" applyFill="1" applyBorder="1" applyAlignment="1">
      <alignment/>
    </xf>
    <xf numFmtId="4" fontId="50" fillId="33" borderId="10" xfId="0" applyNumberFormat="1" applyFont="1" applyFill="1" applyBorder="1" applyAlignment="1">
      <alignment wrapText="1"/>
    </xf>
    <xf numFmtId="0" fontId="0" fillId="0" borderId="0" xfId="0" applyFont="1" applyBorder="1" applyAlignment="1">
      <alignment horizontal="right"/>
    </xf>
    <xf numFmtId="2" fontId="0" fillId="0" borderId="0" xfId="0" applyNumberFormat="1" applyFont="1" applyBorder="1" applyAlignment="1">
      <alignment horizontal="right"/>
    </xf>
    <xf numFmtId="2" fontId="36" fillId="0" borderId="0" xfId="0" applyNumberFormat="1" applyFont="1" applyBorder="1" applyAlignment="1">
      <alignment horizontal="right"/>
    </xf>
    <xf numFmtId="2" fontId="46" fillId="0" borderId="11" xfId="0" applyNumberFormat="1" applyFont="1" applyFill="1" applyBorder="1" applyAlignment="1">
      <alignment/>
    </xf>
    <xf numFmtId="0" fontId="49" fillId="0" borderId="0" xfId="0" applyFont="1" applyAlignment="1">
      <alignment horizontal="center"/>
    </xf>
    <xf numFmtId="0" fontId="0" fillId="0" borderId="0" xfId="0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81"/>
  <sheetViews>
    <sheetView tabSelected="1" view="pageBreakPreview" zoomScale="91" zoomScaleSheetLayoutView="91" zoomScalePageLayoutView="0" workbookViewId="0" topLeftCell="A145">
      <selection activeCell="H154" sqref="H154"/>
    </sheetView>
  </sheetViews>
  <sheetFormatPr defaultColWidth="9.140625" defaultRowHeight="15"/>
  <cols>
    <col min="1" max="1" width="45.00390625" style="0" customWidth="1"/>
    <col min="2" max="2" width="18.28125" style="0" customWidth="1"/>
    <col min="3" max="3" width="17.8515625" style="0" customWidth="1"/>
    <col min="4" max="4" width="19.8515625" style="0" customWidth="1"/>
    <col min="5" max="5" width="17.421875" style="0" customWidth="1"/>
    <col min="6" max="6" width="18.421875" style="0" customWidth="1"/>
    <col min="7" max="8" width="16.28125" style="0" customWidth="1"/>
    <col min="9" max="9" width="18.8515625" style="0" customWidth="1"/>
    <col min="10" max="10" width="19.00390625" style="0" hidden="1" customWidth="1"/>
    <col min="11" max="11" width="8.8515625" style="0" hidden="1" customWidth="1"/>
  </cols>
  <sheetData>
    <row r="1" spans="1:5" ht="18.75">
      <c r="A1" s="69" t="s">
        <v>240</v>
      </c>
      <c r="B1" s="69"/>
      <c r="C1" s="69"/>
      <c r="D1" s="69"/>
      <c r="E1" s="69"/>
    </row>
    <row r="2" spans="1:5" ht="18.75">
      <c r="A2" s="1"/>
      <c r="B2" s="5" t="s">
        <v>19</v>
      </c>
      <c r="C2" s="1"/>
      <c r="D2" s="1"/>
      <c r="E2" s="1"/>
    </row>
    <row r="3" spans="1:9" ht="45">
      <c r="A3" s="2" t="s">
        <v>0</v>
      </c>
      <c r="B3" s="2" t="s">
        <v>1</v>
      </c>
      <c r="C3" s="2" t="s">
        <v>2</v>
      </c>
      <c r="D3" s="2" t="s">
        <v>5</v>
      </c>
      <c r="E3" s="2" t="s">
        <v>241</v>
      </c>
      <c r="F3" s="8" t="s">
        <v>38</v>
      </c>
      <c r="G3" s="8"/>
      <c r="H3" s="8"/>
      <c r="I3" s="10" t="s">
        <v>104</v>
      </c>
    </row>
    <row r="4" spans="1:9" ht="18.75">
      <c r="A4" s="26" t="s">
        <v>140</v>
      </c>
      <c r="B4" s="13">
        <f>B5</f>
        <v>421100</v>
      </c>
      <c r="C4" s="13">
        <f>SUM(C5)</f>
        <v>704932.19</v>
      </c>
      <c r="D4" s="13">
        <f>SUM(B4+C4)</f>
        <v>1126032.19</v>
      </c>
      <c r="E4" s="14">
        <f>E5</f>
        <v>1126032.19</v>
      </c>
      <c r="F4" s="13">
        <f>SUM(F5)</f>
        <v>0</v>
      </c>
      <c r="G4" s="15">
        <f aca="true" t="shared" si="0" ref="G4:G84">SUM(E4/D4)</f>
        <v>1</v>
      </c>
      <c r="H4" s="15"/>
      <c r="I4" s="55"/>
    </row>
    <row r="5" spans="1:9" ht="18.75">
      <c r="A5" s="27" t="s">
        <v>7</v>
      </c>
      <c r="B5" s="16">
        <v>421100</v>
      </c>
      <c r="C5" s="16">
        <v>704932.19</v>
      </c>
      <c r="D5" s="16">
        <f>SUM(B5:C5)</f>
        <v>1126032.19</v>
      </c>
      <c r="E5" s="17">
        <v>1126032.19</v>
      </c>
      <c r="F5" s="16">
        <f>SUM(D5-E5)</f>
        <v>0</v>
      </c>
      <c r="G5" s="18">
        <f t="shared" si="0"/>
        <v>1</v>
      </c>
      <c r="H5" s="18"/>
      <c r="I5" s="56"/>
    </row>
    <row r="6" spans="1:9" ht="18.75">
      <c r="A6" s="26" t="s">
        <v>141</v>
      </c>
      <c r="B6" s="19">
        <f>B7</f>
        <v>2100</v>
      </c>
      <c r="C6" s="19">
        <f>C7</f>
        <v>1584.48</v>
      </c>
      <c r="D6" s="13">
        <f>SUM(B6+C6)</f>
        <v>3684.48</v>
      </c>
      <c r="E6" s="20">
        <f>E7</f>
        <v>3684.48</v>
      </c>
      <c r="F6" s="19">
        <f>SUM(D6-E6)</f>
        <v>0</v>
      </c>
      <c r="G6" s="15">
        <f t="shared" si="0"/>
        <v>1</v>
      </c>
      <c r="H6" s="15"/>
      <c r="I6" s="56"/>
    </row>
    <row r="7" spans="1:9" ht="18.75">
      <c r="A7" s="27" t="s">
        <v>49</v>
      </c>
      <c r="B7" s="16">
        <v>2100</v>
      </c>
      <c r="C7" s="16">
        <v>1584.48</v>
      </c>
      <c r="D7" s="16">
        <f>SUM(B7+C7)</f>
        <v>3684.48</v>
      </c>
      <c r="E7" s="17">
        <v>3684.48</v>
      </c>
      <c r="F7" s="16">
        <f>SUM(D7-E7)</f>
        <v>0</v>
      </c>
      <c r="G7" s="18">
        <f t="shared" si="0"/>
        <v>1</v>
      </c>
      <c r="H7" s="18"/>
      <c r="I7" s="56"/>
    </row>
    <row r="8" spans="1:9" ht="18.75">
      <c r="A8" s="26" t="s">
        <v>144</v>
      </c>
      <c r="B8" s="19">
        <f>SUM(B9)</f>
        <v>116900</v>
      </c>
      <c r="C8" s="19">
        <f>SUM(C9)</f>
        <v>194683.33</v>
      </c>
      <c r="D8" s="13">
        <f>SUM(B8+C8)</f>
        <v>311583.32999999996</v>
      </c>
      <c r="E8" s="20">
        <f>SUM(E9)</f>
        <v>311583.33</v>
      </c>
      <c r="F8" s="19">
        <f>SUM(F9)</f>
        <v>0</v>
      </c>
      <c r="G8" s="15">
        <f t="shared" si="0"/>
        <v>1.0000000000000002</v>
      </c>
      <c r="H8" s="15"/>
      <c r="I8" s="56"/>
    </row>
    <row r="9" spans="1:9" ht="18.75">
      <c r="A9" s="27" t="s">
        <v>43</v>
      </c>
      <c r="B9" s="16">
        <v>116900</v>
      </c>
      <c r="C9" s="16">
        <v>194683.33</v>
      </c>
      <c r="D9" s="16">
        <f>SUM(B9:C9)</f>
        <v>311583.32999999996</v>
      </c>
      <c r="E9" s="57">
        <v>311583.33</v>
      </c>
      <c r="F9" s="16">
        <v>0</v>
      </c>
      <c r="G9" s="18">
        <f t="shared" si="0"/>
        <v>1.0000000000000002</v>
      </c>
      <c r="H9" s="18"/>
      <c r="I9" s="56"/>
    </row>
    <row r="10" spans="1:9" ht="18.75">
      <c r="A10" s="26" t="s">
        <v>143</v>
      </c>
      <c r="B10" s="19">
        <f>B11</f>
        <v>6900</v>
      </c>
      <c r="C10" s="19">
        <f>C11</f>
        <v>265.26</v>
      </c>
      <c r="D10" s="19">
        <f>D11</f>
        <v>7165.26</v>
      </c>
      <c r="E10" s="20">
        <f>E11</f>
        <v>7165.26</v>
      </c>
      <c r="F10" s="19">
        <f>F11</f>
        <v>0</v>
      </c>
      <c r="G10" s="15">
        <f t="shared" si="0"/>
        <v>1</v>
      </c>
      <c r="H10" s="15"/>
      <c r="I10" s="56"/>
    </row>
    <row r="11" spans="1:9" ht="18.75">
      <c r="A11" s="27" t="s">
        <v>195</v>
      </c>
      <c r="B11" s="16">
        <v>6900</v>
      </c>
      <c r="C11" s="16">
        <v>265.26</v>
      </c>
      <c r="D11" s="16">
        <f>SUM(B11:C11)</f>
        <v>7165.26</v>
      </c>
      <c r="E11" s="57">
        <v>7165.26</v>
      </c>
      <c r="F11" s="16">
        <f>SUM(D11-E11)</f>
        <v>0</v>
      </c>
      <c r="G11" s="18">
        <f t="shared" si="0"/>
        <v>1</v>
      </c>
      <c r="H11" s="18"/>
      <c r="I11" s="56"/>
    </row>
    <row r="12" spans="1:9" ht="18.75">
      <c r="A12" s="26" t="s">
        <v>170</v>
      </c>
      <c r="B12" s="19">
        <f>B13</f>
        <v>4400</v>
      </c>
      <c r="C12" s="19">
        <v>1000</v>
      </c>
      <c r="D12" s="19">
        <f>D13</f>
        <v>5400</v>
      </c>
      <c r="E12" s="20">
        <f>E13</f>
        <v>5400</v>
      </c>
      <c r="F12" s="19">
        <f>F13</f>
        <v>0</v>
      </c>
      <c r="G12" s="15">
        <f>SUM(E12/D12)</f>
        <v>1</v>
      </c>
      <c r="H12" s="15"/>
      <c r="I12" s="56"/>
    </row>
    <row r="13" spans="1:9" ht="18.75">
      <c r="A13" s="28" t="s">
        <v>142</v>
      </c>
      <c r="B13" s="16">
        <v>4400</v>
      </c>
      <c r="C13" s="16">
        <v>1000</v>
      </c>
      <c r="D13" s="16">
        <f>SUM(B13:C13)</f>
        <v>5400</v>
      </c>
      <c r="E13" s="17">
        <v>5400</v>
      </c>
      <c r="F13" s="17">
        <f>SUM(D13-E13)</f>
        <v>0</v>
      </c>
      <c r="G13" s="18">
        <f>SUM(E13/D13)</f>
        <v>1</v>
      </c>
      <c r="H13" s="18"/>
      <c r="I13" s="56"/>
    </row>
    <row r="14" spans="1:9" ht="18.75">
      <c r="A14" s="26" t="s">
        <v>145</v>
      </c>
      <c r="B14" s="19">
        <f>SUM(B15:B17)</f>
        <v>127700</v>
      </c>
      <c r="C14" s="19">
        <f>SUM(C15:C17)</f>
        <v>-45166.57</v>
      </c>
      <c r="D14" s="19">
        <f>SUM(D15:D17)</f>
        <v>82533.43</v>
      </c>
      <c r="E14" s="20">
        <f>SUM(E15:E17)</f>
        <v>82349.16</v>
      </c>
      <c r="F14" s="19">
        <f>SUM(F15:F17)</f>
        <v>184.27000000000044</v>
      </c>
      <c r="G14" s="15">
        <f t="shared" si="0"/>
        <v>0.9977673289477974</v>
      </c>
      <c r="H14" s="24"/>
      <c r="I14" s="56"/>
    </row>
    <row r="15" spans="1:9" ht="18.75">
      <c r="A15" s="27" t="s">
        <v>116</v>
      </c>
      <c r="B15" s="16">
        <v>10500</v>
      </c>
      <c r="C15" s="17">
        <v>-3693.58</v>
      </c>
      <c r="D15" s="16">
        <f>SUM(B15:C15)</f>
        <v>6806.42</v>
      </c>
      <c r="E15" s="25">
        <v>6622.15</v>
      </c>
      <c r="F15" s="17">
        <f>SUM(D15-E15)</f>
        <v>184.27000000000044</v>
      </c>
      <c r="G15" s="18">
        <f t="shared" si="0"/>
        <v>0.9729270306563509</v>
      </c>
      <c r="H15" s="58"/>
      <c r="I15" s="56"/>
    </row>
    <row r="16" spans="1:9" ht="18.75">
      <c r="A16" s="27" t="s">
        <v>192</v>
      </c>
      <c r="B16" s="16">
        <v>12000</v>
      </c>
      <c r="C16" s="17">
        <v>-5022.99</v>
      </c>
      <c r="D16" s="16">
        <f>SUM(B16:C16)</f>
        <v>6977.01</v>
      </c>
      <c r="E16" s="25">
        <v>6977.01</v>
      </c>
      <c r="F16" s="17">
        <f>SUM(D16-E16)</f>
        <v>0</v>
      </c>
      <c r="G16" s="18">
        <f t="shared" si="0"/>
        <v>1</v>
      </c>
      <c r="H16" s="58"/>
      <c r="I16" s="56"/>
    </row>
    <row r="17" spans="1:9" ht="18.75">
      <c r="A17" s="27" t="s">
        <v>117</v>
      </c>
      <c r="B17" s="16">
        <v>105200</v>
      </c>
      <c r="C17" s="17">
        <v>-36450</v>
      </c>
      <c r="D17" s="16">
        <f>SUM(B17:C17)</f>
        <v>68750</v>
      </c>
      <c r="E17" s="25">
        <v>68750</v>
      </c>
      <c r="F17" s="17">
        <f>SUM(D17-E17)</f>
        <v>0</v>
      </c>
      <c r="G17" s="18">
        <f t="shared" si="0"/>
        <v>1</v>
      </c>
      <c r="H17" s="58"/>
      <c r="I17" s="55"/>
    </row>
    <row r="18" spans="1:9" ht="18.75">
      <c r="A18" s="26" t="s">
        <v>146</v>
      </c>
      <c r="B18" s="19">
        <f>SUM(B19:B20)</f>
        <v>708700</v>
      </c>
      <c r="C18" s="19">
        <f>SUM(C19:C20)</f>
        <v>24434.45</v>
      </c>
      <c r="D18" s="19">
        <f>SUM(D19:D20)</f>
        <v>733134.4500000001</v>
      </c>
      <c r="E18" s="20">
        <f>SUM(E19:E20)</f>
        <v>733134.4500000001</v>
      </c>
      <c r="F18" s="19">
        <f>SUM(F19:F20)</f>
        <v>0</v>
      </c>
      <c r="G18" s="15">
        <f t="shared" si="0"/>
        <v>1</v>
      </c>
      <c r="H18" s="24"/>
      <c r="I18" s="55"/>
    </row>
    <row r="19" spans="1:9" ht="18.75">
      <c r="A19" s="27" t="s">
        <v>118</v>
      </c>
      <c r="B19" s="16">
        <v>133400</v>
      </c>
      <c r="C19" s="16">
        <v>13036.92</v>
      </c>
      <c r="D19" s="16">
        <f>SUM(B19:C19)</f>
        <v>146436.92</v>
      </c>
      <c r="E19" s="25">
        <v>146436.92</v>
      </c>
      <c r="F19" s="16">
        <f>SUM(D19-E19)</f>
        <v>0</v>
      </c>
      <c r="G19" s="18">
        <f t="shared" si="0"/>
        <v>1</v>
      </c>
      <c r="H19" s="58"/>
      <c r="I19" s="56"/>
    </row>
    <row r="20" spans="1:9" ht="18.75">
      <c r="A20" s="27" t="s">
        <v>119</v>
      </c>
      <c r="B20" s="16">
        <v>575300</v>
      </c>
      <c r="C20" s="16">
        <v>11397.53</v>
      </c>
      <c r="D20" s="16">
        <f>SUM(B20:C20)</f>
        <v>586697.53</v>
      </c>
      <c r="E20" s="25">
        <v>586697.53</v>
      </c>
      <c r="F20" s="16">
        <f>SUM(D20-E20)</f>
        <v>0</v>
      </c>
      <c r="G20" s="18">
        <f t="shared" si="0"/>
        <v>1</v>
      </c>
      <c r="H20" s="58"/>
      <c r="I20" s="56"/>
    </row>
    <row r="21" spans="1:9" ht="18.75">
      <c r="A21" s="26" t="s">
        <v>147</v>
      </c>
      <c r="B21" s="19">
        <f>SUM(B22:B27)</f>
        <v>115200</v>
      </c>
      <c r="C21" s="19">
        <f>SUM(C22:C27)</f>
        <v>-67878.9</v>
      </c>
      <c r="D21" s="19">
        <f>SUM(D22:D27)</f>
        <v>47321.1</v>
      </c>
      <c r="E21" s="20">
        <f>SUM(E22:E27)</f>
        <v>47321.1</v>
      </c>
      <c r="F21" s="19">
        <f>SUM(F22:F27)</f>
        <v>0</v>
      </c>
      <c r="G21" s="15">
        <f t="shared" si="0"/>
        <v>1</v>
      </c>
      <c r="H21" s="15"/>
      <c r="I21" s="55"/>
    </row>
    <row r="22" spans="1:9" ht="18.75">
      <c r="A22" s="27" t="s">
        <v>134</v>
      </c>
      <c r="B22" s="16">
        <v>4800</v>
      </c>
      <c r="C22" s="16">
        <v>-0.74</v>
      </c>
      <c r="D22" s="16">
        <f aca="true" t="shared" si="1" ref="D22:D36">SUM(B22:C22)</f>
        <v>4799.26</v>
      </c>
      <c r="E22" s="17">
        <v>4799.26</v>
      </c>
      <c r="F22" s="16">
        <f aca="true" t="shared" si="2" ref="F22:F27">SUM(D22-E22)</f>
        <v>0</v>
      </c>
      <c r="G22" s="18">
        <f t="shared" si="0"/>
        <v>1</v>
      </c>
      <c r="H22" s="18"/>
      <c r="I22" s="55"/>
    </row>
    <row r="23" spans="1:9" ht="18.75">
      <c r="A23" s="27" t="s">
        <v>133</v>
      </c>
      <c r="B23" s="16">
        <v>9200</v>
      </c>
      <c r="C23" s="16">
        <v>-1064</v>
      </c>
      <c r="D23" s="16">
        <f t="shared" si="1"/>
        <v>8136</v>
      </c>
      <c r="E23" s="17">
        <v>8136</v>
      </c>
      <c r="F23" s="17">
        <f t="shared" si="2"/>
        <v>0</v>
      </c>
      <c r="G23" s="18">
        <f t="shared" si="0"/>
        <v>1</v>
      </c>
      <c r="H23" s="18"/>
      <c r="I23" s="55"/>
    </row>
    <row r="24" spans="1:9" ht="18.75">
      <c r="A24" s="27" t="s">
        <v>132</v>
      </c>
      <c r="B24" s="16">
        <v>13100</v>
      </c>
      <c r="C24" s="16">
        <v>-6099.96</v>
      </c>
      <c r="D24" s="16">
        <f t="shared" si="1"/>
        <v>7000.04</v>
      </c>
      <c r="E24" s="17">
        <v>7000.04</v>
      </c>
      <c r="F24" s="17">
        <f t="shared" si="2"/>
        <v>0</v>
      </c>
      <c r="G24" s="18">
        <f t="shared" si="0"/>
        <v>1</v>
      </c>
      <c r="H24" s="63"/>
      <c r="I24" s="56"/>
    </row>
    <row r="25" spans="1:9" ht="18.75">
      <c r="A25" s="27" t="s">
        <v>174</v>
      </c>
      <c r="B25" s="16">
        <v>25000</v>
      </c>
      <c r="C25" s="16">
        <v>-25000</v>
      </c>
      <c r="D25" s="16">
        <f t="shared" si="1"/>
        <v>0</v>
      </c>
      <c r="E25" s="17"/>
      <c r="F25" s="17">
        <f t="shared" si="2"/>
        <v>0</v>
      </c>
      <c r="G25" s="18"/>
      <c r="H25" s="18"/>
      <c r="I25" s="55"/>
    </row>
    <row r="26" spans="1:9" ht="18.75">
      <c r="A26" s="27" t="s">
        <v>175</v>
      </c>
      <c r="B26" s="16">
        <v>59100</v>
      </c>
      <c r="C26" s="16">
        <v>-31714.2</v>
      </c>
      <c r="D26" s="16">
        <f t="shared" si="1"/>
        <v>27385.8</v>
      </c>
      <c r="E26" s="17">
        <v>27385.8</v>
      </c>
      <c r="F26" s="17">
        <f t="shared" si="2"/>
        <v>0</v>
      </c>
      <c r="G26" s="18"/>
      <c r="H26" s="18"/>
      <c r="I26" s="55"/>
    </row>
    <row r="27" spans="1:9" ht="18.75">
      <c r="A27" s="27" t="s">
        <v>139</v>
      </c>
      <c r="B27" s="16">
        <v>4000</v>
      </c>
      <c r="C27" s="16">
        <v>-4000</v>
      </c>
      <c r="D27" s="16">
        <f t="shared" si="1"/>
        <v>0</v>
      </c>
      <c r="E27" s="17"/>
      <c r="F27" s="17">
        <f t="shared" si="2"/>
        <v>0</v>
      </c>
      <c r="G27" s="18">
        <v>0</v>
      </c>
      <c r="H27" s="18"/>
      <c r="I27" s="55"/>
    </row>
    <row r="28" spans="1:9" ht="18.75">
      <c r="A28" s="26" t="s">
        <v>148</v>
      </c>
      <c r="B28" s="19">
        <f>SUM(B29:B36)</f>
        <v>182200</v>
      </c>
      <c r="C28" s="19">
        <f>SUM(C29:C36)</f>
        <v>7512</v>
      </c>
      <c r="D28" s="19">
        <f t="shared" si="1"/>
        <v>189712</v>
      </c>
      <c r="E28" s="20">
        <f>SUM(E29:E36)</f>
        <v>185132</v>
      </c>
      <c r="F28" s="19">
        <f>SUM(F29:F36)</f>
        <v>4580</v>
      </c>
      <c r="G28" s="15">
        <f t="shared" si="0"/>
        <v>0.9758581428691911</v>
      </c>
      <c r="H28" s="24"/>
      <c r="I28" s="55"/>
    </row>
    <row r="29" spans="1:9" ht="18.75">
      <c r="A29" s="27" t="s">
        <v>126</v>
      </c>
      <c r="B29" s="16">
        <v>2900</v>
      </c>
      <c r="C29" s="16">
        <v>-2900</v>
      </c>
      <c r="D29" s="16">
        <f t="shared" si="1"/>
        <v>0</v>
      </c>
      <c r="E29" s="17"/>
      <c r="F29" s="17">
        <f aca="true" t="shared" si="3" ref="F29:F39">SUM(D29-E29)</f>
        <v>0</v>
      </c>
      <c r="G29" s="18">
        <v>0</v>
      </c>
      <c r="H29" s="58"/>
      <c r="I29" s="55"/>
    </row>
    <row r="30" spans="1:9" ht="18.75">
      <c r="A30" s="27" t="s">
        <v>125</v>
      </c>
      <c r="B30" s="16">
        <v>28200</v>
      </c>
      <c r="C30" s="16">
        <v>-9165.6</v>
      </c>
      <c r="D30" s="16">
        <f t="shared" si="1"/>
        <v>19034.4</v>
      </c>
      <c r="E30" s="17">
        <v>19034.4</v>
      </c>
      <c r="F30" s="17">
        <f t="shared" si="3"/>
        <v>0</v>
      </c>
      <c r="G30" s="18">
        <f t="shared" si="0"/>
        <v>1</v>
      </c>
      <c r="H30" s="58"/>
      <c r="I30" s="64"/>
    </row>
    <row r="31" spans="1:9" ht="18.75">
      <c r="A31" s="27" t="s">
        <v>120</v>
      </c>
      <c r="B31" s="16">
        <v>27900</v>
      </c>
      <c r="C31" s="16"/>
      <c r="D31" s="16">
        <f t="shared" si="1"/>
        <v>27900</v>
      </c>
      <c r="E31" s="17">
        <v>24820</v>
      </c>
      <c r="F31" s="17">
        <f t="shared" si="3"/>
        <v>3080</v>
      </c>
      <c r="G31" s="18">
        <f t="shared" si="0"/>
        <v>0.8896057347670251</v>
      </c>
      <c r="H31" s="63"/>
      <c r="I31" s="55"/>
    </row>
    <row r="32" spans="1:9" ht="18.75">
      <c r="A32" s="28" t="s">
        <v>121</v>
      </c>
      <c r="B32" s="16">
        <v>49000</v>
      </c>
      <c r="C32" s="16">
        <v>75.2</v>
      </c>
      <c r="D32" s="16">
        <f t="shared" si="1"/>
        <v>49075.2</v>
      </c>
      <c r="E32" s="57">
        <v>49075.2</v>
      </c>
      <c r="F32" s="17">
        <f t="shared" si="3"/>
        <v>0</v>
      </c>
      <c r="G32" s="18">
        <f t="shared" si="0"/>
        <v>1</v>
      </c>
      <c r="H32" s="58"/>
      <c r="I32" s="55"/>
    </row>
    <row r="33" spans="1:9" ht="18.75">
      <c r="A33" s="28" t="s">
        <v>122</v>
      </c>
      <c r="B33" s="16">
        <v>39500</v>
      </c>
      <c r="C33" s="16">
        <v>42.4</v>
      </c>
      <c r="D33" s="16">
        <f t="shared" si="1"/>
        <v>39542.4</v>
      </c>
      <c r="E33" s="21">
        <v>39542.4</v>
      </c>
      <c r="F33" s="17">
        <f t="shared" si="3"/>
        <v>0</v>
      </c>
      <c r="G33" s="18">
        <f t="shared" si="0"/>
        <v>1</v>
      </c>
      <c r="H33" s="58"/>
      <c r="I33" s="55"/>
    </row>
    <row r="34" spans="1:9" ht="18.75">
      <c r="A34" s="27" t="s">
        <v>123</v>
      </c>
      <c r="B34" s="16">
        <v>16000</v>
      </c>
      <c r="C34" s="16">
        <v>-7740</v>
      </c>
      <c r="D34" s="16">
        <f t="shared" si="1"/>
        <v>8260</v>
      </c>
      <c r="E34" s="21">
        <v>8260</v>
      </c>
      <c r="F34" s="17">
        <f t="shared" si="3"/>
        <v>0</v>
      </c>
      <c r="G34" s="18">
        <f t="shared" si="0"/>
        <v>1</v>
      </c>
      <c r="H34" s="58"/>
      <c r="I34" s="59"/>
    </row>
    <row r="35" spans="1:9" ht="18.75">
      <c r="A35" s="27" t="s">
        <v>179</v>
      </c>
      <c r="B35" s="16"/>
      <c r="C35" s="16">
        <v>27900</v>
      </c>
      <c r="D35" s="16">
        <f t="shared" si="1"/>
        <v>27900</v>
      </c>
      <c r="E35" s="21">
        <v>27900</v>
      </c>
      <c r="F35" s="17">
        <f>SUM(D35-E35)</f>
        <v>0</v>
      </c>
      <c r="G35" s="18">
        <f>SUM(E35/D35)</f>
        <v>1</v>
      </c>
      <c r="H35" s="63"/>
      <c r="I35" s="55"/>
    </row>
    <row r="36" spans="1:9" ht="18.75">
      <c r="A36" s="27" t="s">
        <v>124</v>
      </c>
      <c r="B36" s="16">
        <v>18700</v>
      </c>
      <c r="C36" s="16">
        <v>-700</v>
      </c>
      <c r="D36" s="16">
        <f t="shared" si="1"/>
        <v>18000</v>
      </c>
      <c r="E36" s="21">
        <v>16500</v>
      </c>
      <c r="F36" s="17">
        <f t="shared" si="3"/>
        <v>1500</v>
      </c>
      <c r="G36" s="18">
        <f t="shared" si="0"/>
        <v>0.9166666666666666</v>
      </c>
      <c r="H36" s="58"/>
      <c r="I36" s="55"/>
    </row>
    <row r="37" spans="1:9" ht="18.75">
      <c r="A37" s="26" t="s">
        <v>149</v>
      </c>
      <c r="B37" s="19">
        <f>SUM(B38:B39)</f>
        <v>6000</v>
      </c>
      <c r="C37" s="19">
        <f>C39+C38</f>
        <v>-3780.8</v>
      </c>
      <c r="D37" s="19">
        <f>D38+D39</f>
        <v>2219.2</v>
      </c>
      <c r="E37" s="20">
        <f>E38+E39</f>
        <v>2219.2</v>
      </c>
      <c r="F37" s="19">
        <f t="shared" si="3"/>
        <v>0</v>
      </c>
      <c r="G37" s="15">
        <f t="shared" si="0"/>
        <v>1</v>
      </c>
      <c r="H37" s="24"/>
      <c r="I37" s="55"/>
    </row>
    <row r="38" spans="1:9" ht="18.75">
      <c r="A38" s="27" t="s">
        <v>61</v>
      </c>
      <c r="B38" s="16">
        <v>1600</v>
      </c>
      <c r="C38" s="17">
        <v>-1600</v>
      </c>
      <c r="D38" s="16">
        <f>SUM(B38+C38)</f>
        <v>0</v>
      </c>
      <c r="E38" s="17"/>
      <c r="F38" s="16">
        <f t="shared" si="3"/>
        <v>0</v>
      </c>
      <c r="G38" s="18" t="e">
        <f t="shared" si="0"/>
        <v>#DIV/0!</v>
      </c>
      <c r="H38" s="58"/>
      <c r="I38" s="36"/>
    </row>
    <row r="39" spans="1:9" ht="18.75">
      <c r="A39" s="27" t="s">
        <v>127</v>
      </c>
      <c r="B39" s="16">
        <v>4400</v>
      </c>
      <c r="C39" s="17">
        <v>-2180.8</v>
      </c>
      <c r="D39" s="16">
        <f>SUM(B39+C39)</f>
        <v>2219.2</v>
      </c>
      <c r="E39" s="17">
        <v>2219.2</v>
      </c>
      <c r="F39" s="16">
        <f t="shared" si="3"/>
        <v>0</v>
      </c>
      <c r="G39" s="18">
        <f t="shared" si="0"/>
        <v>1</v>
      </c>
      <c r="H39" s="58"/>
      <c r="I39" s="36"/>
    </row>
    <row r="40" spans="1:9" ht="18.75">
      <c r="A40" s="26" t="s">
        <v>150</v>
      </c>
      <c r="B40" s="19">
        <f>B41</f>
        <v>17800</v>
      </c>
      <c r="C40" s="19">
        <f>C41</f>
        <v>5775.19</v>
      </c>
      <c r="D40" s="19">
        <f>D41</f>
        <v>23575.19</v>
      </c>
      <c r="E40" s="20">
        <f>E41</f>
        <v>21490.97</v>
      </c>
      <c r="F40" s="19">
        <f>F41</f>
        <v>2084.2199999999975</v>
      </c>
      <c r="G40" s="15">
        <f t="shared" si="0"/>
        <v>0.9115926531238986</v>
      </c>
      <c r="H40" s="24"/>
      <c r="I40" s="36"/>
    </row>
    <row r="41" spans="1:9" ht="18.75">
      <c r="A41" s="28" t="s">
        <v>196</v>
      </c>
      <c r="B41" s="16">
        <v>17800</v>
      </c>
      <c r="C41" s="16">
        <v>5775.19</v>
      </c>
      <c r="D41" s="16">
        <f>SUM(B41:C41)</f>
        <v>23575.19</v>
      </c>
      <c r="E41" s="21">
        <v>21490.97</v>
      </c>
      <c r="F41" s="17">
        <f aca="true" t="shared" si="4" ref="F41:F48">SUM(D41-E41)</f>
        <v>2084.2199999999975</v>
      </c>
      <c r="G41" s="18">
        <f t="shared" si="0"/>
        <v>0.9115926531238986</v>
      </c>
      <c r="H41" s="58"/>
      <c r="I41" s="56"/>
    </row>
    <row r="42" spans="1:9" ht="18.75">
      <c r="A42" s="26" t="s">
        <v>206</v>
      </c>
      <c r="B42" s="19">
        <v>0</v>
      </c>
      <c r="C42" s="19">
        <v>13948</v>
      </c>
      <c r="D42" s="19">
        <v>13948</v>
      </c>
      <c r="E42" s="22">
        <v>13948</v>
      </c>
      <c r="F42" s="20">
        <f>SUM(D42-E42)</f>
        <v>0</v>
      </c>
      <c r="G42" s="15">
        <f>SUM(E42/D42)</f>
        <v>1</v>
      </c>
      <c r="H42" s="24"/>
      <c r="I42" s="55"/>
    </row>
    <row r="43" spans="1:9" ht="18.75">
      <c r="A43" s="28" t="s">
        <v>107</v>
      </c>
      <c r="B43" s="16">
        <v>0</v>
      </c>
      <c r="C43" s="16">
        <v>13948</v>
      </c>
      <c r="D43" s="16">
        <v>13948</v>
      </c>
      <c r="E43" s="21">
        <v>13948</v>
      </c>
      <c r="F43" s="17">
        <f t="shared" si="4"/>
        <v>0</v>
      </c>
      <c r="G43" s="18"/>
      <c r="H43" s="58"/>
      <c r="I43" s="55"/>
    </row>
    <row r="44" spans="1:9" ht="18.75">
      <c r="A44" s="26" t="s">
        <v>151</v>
      </c>
      <c r="B44" s="19">
        <f>SUM(B45:B48)</f>
        <v>40400</v>
      </c>
      <c r="C44" s="19">
        <f>SUM(C45:C48)</f>
        <v>-35037.01</v>
      </c>
      <c r="D44" s="19">
        <f>SUM(D45:D48)</f>
        <v>5362.99</v>
      </c>
      <c r="E44" s="22">
        <f>SUM(E45:E48)</f>
        <v>5223.08</v>
      </c>
      <c r="F44" s="20">
        <f t="shared" si="4"/>
        <v>139.90999999999985</v>
      </c>
      <c r="G44" s="15">
        <f t="shared" si="0"/>
        <v>0.9739119409135576</v>
      </c>
      <c r="H44" s="24"/>
      <c r="I44" s="55"/>
    </row>
    <row r="45" spans="1:9" ht="18.75">
      <c r="A45" s="28" t="s">
        <v>136</v>
      </c>
      <c r="B45" s="16">
        <v>1400</v>
      </c>
      <c r="C45" s="16">
        <v>352.99</v>
      </c>
      <c r="D45" s="16">
        <f>SUM(B45:C45)</f>
        <v>1752.99</v>
      </c>
      <c r="E45" s="21">
        <v>1613.08</v>
      </c>
      <c r="F45" s="17">
        <f t="shared" si="4"/>
        <v>139.91000000000008</v>
      </c>
      <c r="G45" s="18">
        <f t="shared" si="0"/>
        <v>0.92018779342723</v>
      </c>
      <c r="H45" s="58"/>
      <c r="I45" s="56"/>
    </row>
    <row r="46" spans="1:9" ht="18.75">
      <c r="A46" s="27" t="s">
        <v>138</v>
      </c>
      <c r="B46" s="16">
        <v>2000</v>
      </c>
      <c r="C46" s="16">
        <v>-6</v>
      </c>
      <c r="D46" s="16">
        <f>SUM(B46:C46)</f>
        <v>1994</v>
      </c>
      <c r="E46" s="17">
        <v>1994</v>
      </c>
      <c r="F46" s="16">
        <f t="shared" si="4"/>
        <v>0</v>
      </c>
      <c r="G46" s="18">
        <f t="shared" si="0"/>
        <v>1</v>
      </c>
      <c r="H46" s="58"/>
      <c r="I46" s="55"/>
    </row>
    <row r="47" spans="1:9" ht="18.75">
      <c r="A47" s="27" t="s">
        <v>128</v>
      </c>
      <c r="B47" s="16">
        <v>7000</v>
      </c>
      <c r="C47" s="16">
        <v>-7000</v>
      </c>
      <c r="D47" s="16">
        <f>SUM(B47:C47)</f>
        <v>0</v>
      </c>
      <c r="E47" s="17"/>
      <c r="F47" s="16">
        <f t="shared" si="4"/>
        <v>0</v>
      </c>
      <c r="G47" s="18" t="e">
        <f t="shared" si="0"/>
        <v>#DIV/0!</v>
      </c>
      <c r="H47" s="58"/>
      <c r="I47" s="55"/>
    </row>
    <row r="48" spans="1:9" ht="18.75">
      <c r="A48" s="27" t="s">
        <v>129</v>
      </c>
      <c r="B48" s="16">
        <v>30000</v>
      </c>
      <c r="C48" s="16">
        <v>-28384</v>
      </c>
      <c r="D48" s="16">
        <f>SUM(B48:C48)</f>
        <v>1616</v>
      </c>
      <c r="E48" s="17">
        <v>1616</v>
      </c>
      <c r="F48" s="16">
        <f t="shared" si="4"/>
        <v>0</v>
      </c>
      <c r="G48" s="18">
        <f t="shared" si="0"/>
        <v>1</v>
      </c>
      <c r="H48" s="58"/>
      <c r="I48" s="36"/>
    </row>
    <row r="49" spans="1:9" ht="18.75">
      <c r="A49" s="26" t="s">
        <v>152</v>
      </c>
      <c r="B49" s="19">
        <f>B50</f>
        <v>4800</v>
      </c>
      <c r="C49" s="19">
        <f>C50</f>
        <v>3250</v>
      </c>
      <c r="D49" s="19">
        <f>D50</f>
        <v>8050</v>
      </c>
      <c r="E49" s="20">
        <f>E50</f>
        <v>8050</v>
      </c>
      <c r="F49" s="19">
        <f>F50</f>
        <v>0</v>
      </c>
      <c r="G49" s="15">
        <f t="shared" si="0"/>
        <v>1</v>
      </c>
      <c r="H49" s="24"/>
      <c r="I49" s="36"/>
    </row>
    <row r="50" spans="1:9" ht="18.75">
      <c r="A50" s="27" t="s">
        <v>135</v>
      </c>
      <c r="B50" s="16">
        <v>4800</v>
      </c>
      <c r="C50" s="16">
        <v>3250</v>
      </c>
      <c r="D50" s="16">
        <f>SUM(B50:C50)</f>
        <v>8050</v>
      </c>
      <c r="E50" s="17">
        <v>8050</v>
      </c>
      <c r="F50" s="17">
        <f>SUM(D50-E50)</f>
        <v>0</v>
      </c>
      <c r="G50" s="18">
        <f t="shared" si="0"/>
        <v>1</v>
      </c>
      <c r="H50" s="58"/>
      <c r="I50" s="36"/>
    </row>
    <row r="51" spans="1:9" ht="18.75">
      <c r="A51" s="26" t="s">
        <v>153</v>
      </c>
      <c r="B51" s="19">
        <f>SUM(B52:B52)</f>
        <v>303500</v>
      </c>
      <c r="C51" s="19">
        <f>SUM(C52:C52)</f>
        <v>-30000</v>
      </c>
      <c r="D51" s="19">
        <f>SUM(B51:C51)</f>
        <v>273500</v>
      </c>
      <c r="E51" s="20">
        <f>SUM(E52:E52)</f>
        <v>262335.45</v>
      </c>
      <c r="F51" s="19">
        <f>SUM(F52:F52)</f>
        <v>11164.549999999988</v>
      </c>
      <c r="G51" s="15">
        <f t="shared" si="0"/>
        <v>0.9591789762340037</v>
      </c>
      <c r="H51" s="24"/>
      <c r="I51" s="36"/>
    </row>
    <row r="52" spans="1:9" ht="18.75">
      <c r="A52" s="28" t="s">
        <v>197</v>
      </c>
      <c r="B52" s="16">
        <v>303500</v>
      </c>
      <c r="C52" s="16">
        <v>-30000</v>
      </c>
      <c r="D52" s="16">
        <f>SUM(B52:C52)</f>
        <v>273500</v>
      </c>
      <c r="E52" s="21">
        <v>262335.45</v>
      </c>
      <c r="F52" s="16">
        <f>SUM(D52-E52)</f>
        <v>11164.549999999988</v>
      </c>
      <c r="G52" s="18">
        <f t="shared" si="0"/>
        <v>0.9591789762340037</v>
      </c>
      <c r="H52" s="18"/>
      <c r="I52" s="56"/>
    </row>
    <row r="53" spans="1:9" ht="18.75">
      <c r="A53" s="26" t="s">
        <v>236</v>
      </c>
      <c r="B53" s="19">
        <f>B54</f>
        <v>0</v>
      </c>
      <c r="C53" s="19">
        <f>C54</f>
        <v>4608</v>
      </c>
      <c r="D53" s="19">
        <f>SUM(B53+C53)</f>
        <v>4608</v>
      </c>
      <c r="E53" s="22">
        <f>E54</f>
        <v>4608</v>
      </c>
      <c r="F53" s="19">
        <f>SUM(D53-E53)</f>
        <v>0</v>
      </c>
      <c r="G53" s="15">
        <f>SUM(E53/D53)</f>
        <v>1</v>
      </c>
      <c r="H53" s="15"/>
      <c r="I53" s="36"/>
    </row>
    <row r="54" spans="1:9" ht="18.75">
      <c r="A54" s="28" t="s">
        <v>237</v>
      </c>
      <c r="B54" s="16"/>
      <c r="C54" s="16">
        <v>4608</v>
      </c>
      <c r="D54" s="16">
        <f>SUM(B54+C54)</f>
        <v>4608</v>
      </c>
      <c r="E54" s="21">
        <v>4608</v>
      </c>
      <c r="F54" s="16">
        <f>SUM(D54-E54)</f>
        <v>0</v>
      </c>
      <c r="G54" s="18">
        <f>SUM(E54/D54)</f>
        <v>1</v>
      </c>
      <c r="H54" s="58"/>
      <c r="I54" s="36"/>
    </row>
    <row r="55" spans="1:9" ht="18.75">
      <c r="A55" s="26" t="s">
        <v>154</v>
      </c>
      <c r="B55" s="19">
        <f>B56</f>
        <v>24800</v>
      </c>
      <c r="C55" s="19">
        <f>C56</f>
        <v>-4608</v>
      </c>
      <c r="D55" s="19">
        <f>SUM(B55+C55)</f>
        <v>20192</v>
      </c>
      <c r="E55" s="22">
        <f>E56</f>
        <v>17239.05</v>
      </c>
      <c r="F55" s="19">
        <f>SUM(D55-E55)</f>
        <v>2952.9500000000007</v>
      </c>
      <c r="G55" s="15">
        <f t="shared" si="0"/>
        <v>0.8537564381933439</v>
      </c>
      <c r="H55" s="24"/>
      <c r="I55" s="36"/>
    </row>
    <row r="56" spans="1:9" ht="18.75">
      <c r="A56" s="28" t="s">
        <v>100</v>
      </c>
      <c r="B56" s="16">
        <v>24800</v>
      </c>
      <c r="C56" s="16">
        <v>-4608</v>
      </c>
      <c r="D56" s="17">
        <f>SUM(B56+C56)</f>
        <v>20192</v>
      </c>
      <c r="E56" s="21">
        <v>17239.05</v>
      </c>
      <c r="F56" s="16">
        <f>SUM(D56-E56)</f>
        <v>2952.9500000000007</v>
      </c>
      <c r="G56" s="18">
        <f t="shared" si="0"/>
        <v>0.8537564381933439</v>
      </c>
      <c r="H56" s="58"/>
      <c r="I56" s="56"/>
    </row>
    <row r="57" spans="1:9" ht="18.75">
      <c r="A57" s="26" t="s">
        <v>167</v>
      </c>
      <c r="B57" s="19">
        <f>B58</f>
        <v>120800</v>
      </c>
      <c r="C57" s="19">
        <f>C58</f>
        <v>-120800</v>
      </c>
      <c r="D57" s="19">
        <f>D58</f>
        <v>0</v>
      </c>
      <c r="E57" s="20">
        <f>E58</f>
        <v>0</v>
      </c>
      <c r="F57" s="19">
        <f>F58</f>
        <v>0</v>
      </c>
      <c r="G57" s="15">
        <v>0</v>
      </c>
      <c r="H57" s="24"/>
      <c r="I57" s="36"/>
    </row>
    <row r="58" spans="1:9" ht="18.75">
      <c r="A58" s="28" t="s">
        <v>171</v>
      </c>
      <c r="B58" s="16">
        <v>120800</v>
      </c>
      <c r="C58" s="16">
        <v>-120800</v>
      </c>
      <c r="D58" s="16">
        <f>SUM(B58:C58)</f>
        <v>0</v>
      </c>
      <c r="E58" s="17"/>
      <c r="F58" s="17">
        <f>SUM(D58-E58)</f>
        <v>0</v>
      </c>
      <c r="G58" s="18">
        <v>0</v>
      </c>
      <c r="H58" s="58"/>
      <c r="I58" s="36"/>
    </row>
    <row r="59" spans="1:9" ht="18.75">
      <c r="A59" s="26" t="s">
        <v>160</v>
      </c>
      <c r="B59" s="19">
        <f>SUM(B60:B61)</f>
        <v>4499200</v>
      </c>
      <c r="C59" s="19">
        <f>SUM(C60:C61)</f>
        <v>-2153248.85</v>
      </c>
      <c r="D59" s="19">
        <f>SUM(D60:D61)</f>
        <v>2345951.15</v>
      </c>
      <c r="E59" s="23">
        <f>SUM(E60:E61)</f>
        <v>2315834.88</v>
      </c>
      <c r="F59" s="24">
        <f>D59-E59</f>
        <v>30116.27000000002</v>
      </c>
      <c r="G59" s="15">
        <f t="shared" si="0"/>
        <v>0.9871624479478185</v>
      </c>
      <c r="H59" s="24"/>
      <c r="I59" s="36"/>
    </row>
    <row r="60" spans="1:9" ht="18.75">
      <c r="A60" s="27" t="s">
        <v>130</v>
      </c>
      <c r="B60" s="16">
        <v>833500</v>
      </c>
      <c r="C60" s="16">
        <v>12882.4</v>
      </c>
      <c r="D60" s="17">
        <f>SUM(B60:C60)</f>
        <v>846382.4</v>
      </c>
      <c r="E60" s="17">
        <v>841167.14</v>
      </c>
      <c r="F60" s="16">
        <f>SUM(D60-E60)</f>
        <v>5215.260000000009</v>
      </c>
      <c r="G60" s="18">
        <f t="shared" si="0"/>
        <v>0.993838175273966</v>
      </c>
      <c r="H60" s="63"/>
      <c r="I60" s="36"/>
    </row>
    <row r="61" spans="1:9" ht="18.75">
      <c r="A61" s="27" t="s">
        <v>25</v>
      </c>
      <c r="B61" s="16">
        <v>3665700</v>
      </c>
      <c r="C61" s="16">
        <v>-2166131.25</v>
      </c>
      <c r="D61" s="17">
        <f>SUM(B61:C61)</f>
        <v>1499568.75</v>
      </c>
      <c r="E61" s="17">
        <v>1474667.74</v>
      </c>
      <c r="F61" s="16">
        <f>SUM(D61-E61)</f>
        <v>24901.01000000001</v>
      </c>
      <c r="G61" s="18">
        <f t="shared" si="0"/>
        <v>0.9833945526005393</v>
      </c>
      <c r="H61" s="58"/>
      <c r="I61" s="36"/>
    </row>
    <row r="62" spans="1:9" ht="18.75">
      <c r="A62" s="26" t="s">
        <v>159</v>
      </c>
      <c r="B62" s="19">
        <f>B63</f>
        <v>22600</v>
      </c>
      <c r="C62" s="19">
        <f>C63</f>
        <v>-8851.15</v>
      </c>
      <c r="D62" s="19">
        <f>SUM(B62+C62)</f>
        <v>13748.85</v>
      </c>
      <c r="E62" s="20">
        <f>E63</f>
        <v>13748.85</v>
      </c>
      <c r="F62" s="19">
        <f>SUM(D62-E62)</f>
        <v>0</v>
      </c>
      <c r="G62" s="15">
        <f t="shared" si="0"/>
        <v>1</v>
      </c>
      <c r="H62" s="24"/>
      <c r="I62" s="36"/>
    </row>
    <row r="63" spans="1:9" ht="18.75">
      <c r="A63" s="27" t="s">
        <v>49</v>
      </c>
      <c r="B63" s="16">
        <v>22600</v>
      </c>
      <c r="C63" s="16">
        <v>-8851.15</v>
      </c>
      <c r="D63" s="16">
        <f>SUM(B63+C63)</f>
        <v>13748.85</v>
      </c>
      <c r="E63" s="17">
        <v>13748.85</v>
      </c>
      <c r="F63" s="16">
        <f>SUM(D63-E63)</f>
        <v>0</v>
      </c>
      <c r="G63" s="18">
        <f t="shared" si="0"/>
        <v>1</v>
      </c>
      <c r="H63" s="58"/>
      <c r="I63" s="36"/>
    </row>
    <row r="64" spans="1:9" ht="18.75">
      <c r="A64" s="26" t="s">
        <v>158</v>
      </c>
      <c r="B64" s="19">
        <f>SUM(B65:B66)</f>
        <v>1365600</v>
      </c>
      <c r="C64" s="19">
        <f>SUM(C65:C66)</f>
        <v>-653000</v>
      </c>
      <c r="D64" s="19">
        <f>SUM(C64+B64)</f>
        <v>712600</v>
      </c>
      <c r="E64" s="20">
        <f>SUM(E65:E66)</f>
        <v>694746.56</v>
      </c>
      <c r="F64" s="19">
        <f>D64-E64</f>
        <v>17853.439999999944</v>
      </c>
      <c r="G64" s="18">
        <f t="shared" si="0"/>
        <v>0.9749460566937974</v>
      </c>
      <c r="H64" s="58"/>
      <c r="I64" s="36"/>
    </row>
    <row r="65" spans="1:9" ht="18.75">
      <c r="A65" s="27" t="s">
        <v>131</v>
      </c>
      <c r="B65" s="16">
        <v>254800</v>
      </c>
      <c r="C65" s="16">
        <v>-1782.02</v>
      </c>
      <c r="D65" s="17">
        <f>SUM(B65:C65)</f>
        <v>253017.98</v>
      </c>
      <c r="E65" s="17">
        <v>253017.98</v>
      </c>
      <c r="F65" s="16">
        <f>SUM(D65-E65)</f>
        <v>0</v>
      </c>
      <c r="G65" s="18">
        <f t="shared" si="0"/>
        <v>1</v>
      </c>
      <c r="H65" s="18"/>
      <c r="I65" s="36"/>
    </row>
    <row r="66" spans="1:9" ht="18.75" customHeight="1">
      <c r="A66" s="27" t="s">
        <v>27</v>
      </c>
      <c r="B66" s="16">
        <v>1110800</v>
      </c>
      <c r="C66" s="16">
        <v>-651217.98</v>
      </c>
      <c r="D66" s="17">
        <f>SUM(B66:C66)</f>
        <v>459582.02</v>
      </c>
      <c r="E66" s="17">
        <v>441728.58</v>
      </c>
      <c r="F66" s="16">
        <f>SUM(D66-E66)</f>
        <v>17853.440000000002</v>
      </c>
      <c r="G66" s="18">
        <f t="shared" si="0"/>
        <v>0.9611528753888152</v>
      </c>
      <c r="H66" s="18"/>
      <c r="I66" s="36"/>
    </row>
    <row r="67" spans="1:9" ht="18.75">
      <c r="A67" s="26" t="s">
        <v>157</v>
      </c>
      <c r="B67" s="19">
        <f>B68</f>
        <v>3300</v>
      </c>
      <c r="C67" s="19">
        <v>-1020</v>
      </c>
      <c r="D67" s="19">
        <f>SUM(D68:D68)</f>
        <v>2280</v>
      </c>
      <c r="E67" s="20">
        <f>SUM(E68:E68)</f>
        <v>2280</v>
      </c>
      <c r="F67" s="19">
        <f>F68</f>
        <v>0</v>
      </c>
      <c r="G67" s="18">
        <f t="shared" si="0"/>
        <v>1</v>
      </c>
      <c r="H67" s="18"/>
      <c r="I67" s="36"/>
    </row>
    <row r="68" spans="1:9" ht="18.75">
      <c r="A68" s="27" t="s">
        <v>47</v>
      </c>
      <c r="B68" s="16">
        <v>3300</v>
      </c>
      <c r="C68" s="16">
        <v>-1020</v>
      </c>
      <c r="D68" s="16">
        <f>SUM(B68:C68)</f>
        <v>2280</v>
      </c>
      <c r="E68" s="17">
        <v>2280</v>
      </c>
      <c r="F68" s="16">
        <f>SUM(D68-E68)</f>
        <v>0</v>
      </c>
      <c r="G68" s="18">
        <f t="shared" si="0"/>
        <v>1</v>
      </c>
      <c r="H68" s="18"/>
      <c r="I68" s="36"/>
    </row>
    <row r="69" spans="1:9" ht="18.75">
      <c r="A69" s="26" t="s">
        <v>156</v>
      </c>
      <c r="B69" s="19">
        <f>SUM(B70:B70)</f>
        <v>10000</v>
      </c>
      <c r="C69" s="19">
        <v>-4300</v>
      </c>
      <c r="D69" s="19">
        <f>D70</f>
        <v>5700</v>
      </c>
      <c r="E69" s="20">
        <f>E70</f>
        <v>5700</v>
      </c>
      <c r="F69" s="19">
        <f>F70</f>
        <v>0</v>
      </c>
      <c r="G69" s="18">
        <f t="shared" si="0"/>
        <v>1</v>
      </c>
      <c r="H69" s="18"/>
      <c r="I69" s="36"/>
    </row>
    <row r="70" spans="1:9" ht="18.75">
      <c r="A70" s="27" t="s">
        <v>137</v>
      </c>
      <c r="B70" s="16">
        <v>10000</v>
      </c>
      <c r="C70" s="16">
        <v>-4300</v>
      </c>
      <c r="D70" s="16">
        <f>SUM(B70:C70)</f>
        <v>5700</v>
      </c>
      <c r="E70" s="25">
        <v>5700</v>
      </c>
      <c r="F70" s="16">
        <f>SUM(D70-E70)</f>
        <v>0</v>
      </c>
      <c r="G70" s="18">
        <f t="shared" si="0"/>
        <v>1</v>
      </c>
      <c r="H70" s="18"/>
      <c r="I70" s="36"/>
    </row>
    <row r="71" spans="1:9" ht="18.75">
      <c r="A71" s="26" t="s">
        <v>155</v>
      </c>
      <c r="B71" s="19">
        <f>SUM(B73:B73)</f>
        <v>9000</v>
      </c>
      <c r="C71" s="19">
        <v>5320</v>
      </c>
      <c r="D71" s="19">
        <f>SUM(B71:C71)</f>
        <v>14320</v>
      </c>
      <c r="E71" s="20">
        <f>SUM(E73+E72)</f>
        <v>14320</v>
      </c>
      <c r="F71" s="19">
        <f>SUM(F73:F73)</f>
        <v>0</v>
      </c>
      <c r="G71" s="18">
        <f t="shared" si="0"/>
        <v>1</v>
      </c>
      <c r="H71" s="18"/>
      <c r="I71" s="36"/>
    </row>
    <row r="72" spans="1:9" ht="18.75">
      <c r="A72" s="27" t="s">
        <v>238</v>
      </c>
      <c r="B72" s="19"/>
      <c r="C72" s="16">
        <v>5300</v>
      </c>
      <c r="D72" s="16">
        <v>5300</v>
      </c>
      <c r="E72" s="17">
        <v>5300</v>
      </c>
      <c r="F72" s="16">
        <f aca="true" t="shared" si="5" ref="F72:F81">SUM(D72-E72)</f>
        <v>0</v>
      </c>
      <c r="G72" s="18">
        <f>SUM(E72/D72)</f>
        <v>1</v>
      </c>
      <c r="H72" s="18"/>
      <c r="I72" s="36"/>
    </row>
    <row r="73" spans="1:9" ht="18.75">
      <c r="A73" s="27" t="s">
        <v>138</v>
      </c>
      <c r="B73" s="16">
        <v>9000</v>
      </c>
      <c r="C73" s="16">
        <v>20</v>
      </c>
      <c r="D73" s="16">
        <f>SUM(B73:C73)</f>
        <v>9020</v>
      </c>
      <c r="E73" s="17">
        <v>9020</v>
      </c>
      <c r="F73" s="16">
        <f t="shared" si="5"/>
        <v>0</v>
      </c>
      <c r="G73" s="18">
        <f t="shared" si="0"/>
        <v>1</v>
      </c>
      <c r="H73" s="18"/>
      <c r="I73" s="36"/>
    </row>
    <row r="74" spans="1:9" ht="18.75">
      <c r="A74" s="26" t="s">
        <v>215</v>
      </c>
      <c r="B74" s="16"/>
      <c r="C74" s="19">
        <f>C75</f>
        <v>3148.2</v>
      </c>
      <c r="D74" s="19">
        <f aca="true" t="shared" si="6" ref="D74:D81">C74</f>
        <v>3148.2</v>
      </c>
      <c r="E74" s="20">
        <f>E75</f>
        <v>3148.2</v>
      </c>
      <c r="F74" s="19">
        <f t="shared" si="5"/>
        <v>0</v>
      </c>
      <c r="G74" s="15">
        <f aca="true" t="shared" si="7" ref="G74:G81">SUM(E74/D74)</f>
        <v>1</v>
      </c>
      <c r="H74" s="15"/>
      <c r="I74" s="36"/>
    </row>
    <row r="75" spans="1:9" ht="18.75">
      <c r="A75" s="27" t="s">
        <v>7</v>
      </c>
      <c r="B75" s="16"/>
      <c r="C75" s="16">
        <v>3148.2</v>
      </c>
      <c r="D75" s="16">
        <f t="shared" si="6"/>
        <v>3148.2</v>
      </c>
      <c r="E75" s="17">
        <v>3148.2</v>
      </c>
      <c r="F75" s="16">
        <f t="shared" si="5"/>
        <v>0</v>
      </c>
      <c r="G75" s="18">
        <f t="shared" si="7"/>
        <v>1</v>
      </c>
      <c r="H75" s="18"/>
      <c r="I75" s="36"/>
    </row>
    <row r="76" spans="1:9" ht="18.75">
      <c r="A76" s="26" t="s">
        <v>216</v>
      </c>
      <c r="B76" s="16"/>
      <c r="C76" s="19">
        <f>C77</f>
        <v>950.8</v>
      </c>
      <c r="D76" s="19">
        <f t="shared" si="6"/>
        <v>950.8</v>
      </c>
      <c r="E76" s="20">
        <f>E77</f>
        <v>950.8</v>
      </c>
      <c r="F76" s="19">
        <f t="shared" si="5"/>
        <v>0</v>
      </c>
      <c r="G76" s="15">
        <f t="shared" si="7"/>
        <v>1</v>
      </c>
      <c r="H76" s="15"/>
      <c r="I76" s="36"/>
    </row>
    <row r="77" spans="1:9" ht="18.75">
      <c r="A77" s="27" t="s">
        <v>43</v>
      </c>
      <c r="B77" s="16"/>
      <c r="C77" s="16">
        <v>950.8</v>
      </c>
      <c r="D77" s="16">
        <f t="shared" si="6"/>
        <v>950.8</v>
      </c>
      <c r="E77" s="17">
        <v>950.8</v>
      </c>
      <c r="F77" s="16">
        <f t="shared" si="5"/>
        <v>0</v>
      </c>
      <c r="G77" s="18">
        <f t="shared" si="7"/>
        <v>1</v>
      </c>
      <c r="H77" s="18"/>
      <c r="I77" s="36"/>
    </row>
    <row r="78" spans="1:9" ht="18.75">
      <c r="A78" s="26" t="s">
        <v>217</v>
      </c>
      <c r="B78" s="16"/>
      <c r="C78" s="19">
        <f>C79</f>
        <v>394609</v>
      </c>
      <c r="D78" s="19">
        <f t="shared" si="6"/>
        <v>394609</v>
      </c>
      <c r="E78" s="20">
        <f>E79</f>
        <v>394609</v>
      </c>
      <c r="F78" s="19">
        <f t="shared" si="5"/>
        <v>0</v>
      </c>
      <c r="G78" s="15">
        <f t="shared" si="7"/>
        <v>1</v>
      </c>
      <c r="H78" s="15"/>
      <c r="I78" s="36"/>
    </row>
    <row r="79" spans="1:9" ht="18.75">
      <c r="A79" s="27" t="s">
        <v>218</v>
      </c>
      <c r="B79" s="16"/>
      <c r="C79" s="16">
        <v>394609</v>
      </c>
      <c r="D79" s="16">
        <f t="shared" si="6"/>
        <v>394609</v>
      </c>
      <c r="E79" s="17">
        <v>394609</v>
      </c>
      <c r="F79" s="16">
        <f t="shared" si="5"/>
        <v>0</v>
      </c>
      <c r="G79" s="18">
        <f t="shared" si="7"/>
        <v>1</v>
      </c>
      <c r="H79" s="18"/>
      <c r="I79" s="36"/>
    </row>
    <row r="80" spans="1:9" ht="18.75">
      <c r="A80" s="26" t="s">
        <v>219</v>
      </c>
      <c r="B80" s="16"/>
      <c r="C80" s="19">
        <f>C81</f>
        <v>5391</v>
      </c>
      <c r="D80" s="19">
        <f t="shared" si="6"/>
        <v>5391</v>
      </c>
      <c r="E80" s="20">
        <f>E81</f>
        <v>5391</v>
      </c>
      <c r="F80" s="19">
        <f t="shared" si="5"/>
        <v>0</v>
      </c>
      <c r="G80" s="15">
        <f t="shared" si="7"/>
        <v>1</v>
      </c>
      <c r="H80" s="15"/>
      <c r="I80" s="36"/>
    </row>
    <row r="81" spans="1:9" ht="18.75">
      <c r="A81" s="27" t="s">
        <v>218</v>
      </c>
      <c r="B81" s="16"/>
      <c r="C81" s="16">
        <v>5391</v>
      </c>
      <c r="D81" s="16">
        <f t="shared" si="6"/>
        <v>5391</v>
      </c>
      <c r="E81" s="17">
        <v>5391</v>
      </c>
      <c r="F81" s="16">
        <f t="shared" si="5"/>
        <v>0</v>
      </c>
      <c r="G81" s="18">
        <f t="shared" si="7"/>
        <v>1</v>
      </c>
      <c r="H81" s="18"/>
      <c r="I81" s="36"/>
    </row>
    <row r="82" spans="1:9" ht="18.75">
      <c r="A82" s="26" t="s">
        <v>53</v>
      </c>
      <c r="B82" s="13">
        <f>SUM(B83)</f>
        <v>3103000</v>
      </c>
      <c r="C82" s="13">
        <f>SUM(C83)</f>
        <v>681013.19</v>
      </c>
      <c r="D82" s="13">
        <f>SUM(D83)</f>
        <v>3784013.19</v>
      </c>
      <c r="E82" s="14">
        <f>SUM(E83)</f>
        <v>3784013.19</v>
      </c>
      <c r="F82" s="13">
        <f>SUM(F83)</f>
        <v>0</v>
      </c>
      <c r="G82" s="18">
        <f t="shared" si="0"/>
        <v>1</v>
      </c>
      <c r="H82" s="18"/>
      <c r="I82" s="11"/>
    </row>
    <row r="83" spans="1:9" ht="18.75">
      <c r="A83" s="27" t="s">
        <v>7</v>
      </c>
      <c r="B83" s="16">
        <v>3103000</v>
      </c>
      <c r="C83" s="16">
        <v>681013.19</v>
      </c>
      <c r="D83" s="16">
        <f>SUM(B83:C83)</f>
        <v>3784013.19</v>
      </c>
      <c r="E83" s="57">
        <v>3784013.19</v>
      </c>
      <c r="F83" s="16">
        <f>SUM(D83-E83)</f>
        <v>0</v>
      </c>
      <c r="G83" s="18">
        <f t="shared" si="0"/>
        <v>1</v>
      </c>
      <c r="H83" s="18"/>
      <c r="I83" s="30"/>
    </row>
    <row r="84" spans="1:9" ht="18.75">
      <c r="A84" s="26" t="s">
        <v>54</v>
      </c>
      <c r="B84" s="19">
        <f>B85</f>
        <v>15800</v>
      </c>
      <c r="C84" s="19">
        <f>C85</f>
        <v>15899.39</v>
      </c>
      <c r="D84" s="19">
        <f>SUM(B84+C84)</f>
        <v>31699.39</v>
      </c>
      <c r="E84" s="20">
        <f>E85</f>
        <v>31699.39</v>
      </c>
      <c r="F84" s="19">
        <f>SUM(D84-E84)</f>
        <v>0</v>
      </c>
      <c r="G84" s="18">
        <f t="shared" si="0"/>
        <v>1</v>
      </c>
      <c r="H84" s="18"/>
      <c r="I84" s="31"/>
    </row>
    <row r="85" spans="1:9" ht="18.75">
      <c r="A85" s="27" t="s">
        <v>49</v>
      </c>
      <c r="B85" s="16">
        <v>15800</v>
      </c>
      <c r="C85" s="16">
        <v>15899.39</v>
      </c>
      <c r="D85" s="16">
        <f>SUM(B85+C85)</f>
        <v>31699.39</v>
      </c>
      <c r="E85" s="17">
        <v>31699.39</v>
      </c>
      <c r="F85" s="16">
        <f>SUM(D85-E85)</f>
        <v>0</v>
      </c>
      <c r="G85" s="18">
        <f aca="true" t="shared" si="8" ref="G85:G152">SUM(E85/D85)</f>
        <v>1</v>
      </c>
      <c r="H85" s="18"/>
      <c r="I85" s="58"/>
    </row>
    <row r="86" spans="1:9" ht="18.75">
      <c r="A86" s="26" t="s">
        <v>55</v>
      </c>
      <c r="B86" s="19">
        <f>SUM(B87)</f>
        <v>861400</v>
      </c>
      <c r="C86" s="19">
        <f>SUM(C87)</f>
        <v>181087.42</v>
      </c>
      <c r="D86" s="19">
        <f>SUM(D87)</f>
        <v>1042487.42</v>
      </c>
      <c r="E86" s="20">
        <f>SUM(E87)</f>
        <v>1042487.42</v>
      </c>
      <c r="F86" s="19">
        <f>SUM(F87)</f>
        <v>0</v>
      </c>
      <c r="G86" s="18">
        <f t="shared" si="8"/>
        <v>1</v>
      </c>
      <c r="H86" s="18"/>
      <c r="I86" s="32"/>
    </row>
    <row r="87" spans="1:9" ht="18.75">
      <c r="A87" s="27" t="s">
        <v>43</v>
      </c>
      <c r="B87" s="16">
        <v>861400</v>
      </c>
      <c r="C87" s="16">
        <v>181087.42</v>
      </c>
      <c r="D87" s="16">
        <f>SUM(B87:C87)</f>
        <v>1042487.42</v>
      </c>
      <c r="E87" s="57">
        <v>1042487.42</v>
      </c>
      <c r="F87" s="16">
        <f>SUM(D87-E87)</f>
        <v>0</v>
      </c>
      <c r="G87" s="18">
        <f t="shared" si="8"/>
        <v>1</v>
      </c>
      <c r="H87" s="18"/>
      <c r="I87" s="31"/>
    </row>
    <row r="88" spans="1:9" ht="18.75">
      <c r="A88" s="26" t="s">
        <v>172</v>
      </c>
      <c r="B88" s="19">
        <f>B89</f>
        <v>49800</v>
      </c>
      <c r="C88" s="19">
        <f>C89</f>
        <v>-49800</v>
      </c>
      <c r="D88" s="19">
        <f>D89</f>
        <v>0</v>
      </c>
      <c r="E88" s="20">
        <f>E89</f>
        <v>0</v>
      </c>
      <c r="F88" s="19">
        <f>F89</f>
        <v>0</v>
      </c>
      <c r="G88" s="18" t="e">
        <f>SUM(E88/D88)</f>
        <v>#DIV/0!</v>
      </c>
      <c r="H88" s="58"/>
      <c r="I88" s="31"/>
    </row>
    <row r="89" spans="1:9" ht="18.75">
      <c r="A89" s="28" t="s">
        <v>173</v>
      </c>
      <c r="B89" s="16">
        <v>49800</v>
      </c>
      <c r="C89" s="16">
        <v>-49800</v>
      </c>
      <c r="D89" s="16">
        <f>SUM(B89:C89)</f>
        <v>0</v>
      </c>
      <c r="E89" s="17"/>
      <c r="F89" s="16">
        <f>SUM(D89-E89)</f>
        <v>0</v>
      </c>
      <c r="G89" s="18" t="e">
        <f>SUM(E89/D89)</f>
        <v>#DIV/0!</v>
      </c>
      <c r="H89" s="58"/>
      <c r="I89" s="31"/>
    </row>
    <row r="90" spans="1:9" ht="18.75">
      <c r="A90" s="26" t="s">
        <v>56</v>
      </c>
      <c r="B90" s="19">
        <f>SUM(B92+B91)</f>
        <v>30500</v>
      </c>
      <c r="C90" s="19">
        <f>SUM(C92+C91)</f>
        <v>-16211.02</v>
      </c>
      <c r="D90" s="19">
        <f>SUM(D92+D91)</f>
        <v>14288.98</v>
      </c>
      <c r="E90" s="20">
        <f>E91+E92</f>
        <v>14288.98</v>
      </c>
      <c r="F90" s="19">
        <f>SUM(F92+F91)</f>
        <v>0</v>
      </c>
      <c r="G90" s="18">
        <f t="shared" si="8"/>
        <v>1</v>
      </c>
      <c r="H90" s="58"/>
      <c r="I90" s="32"/>
    </row>
    <row r="91" spans="1:9" ht="18.75">
      <c r="A91" s="28" t="s">
        <v>191</v>
      </c>
      <c r="B91" s="16">
        <v>16800</v>
      </c>
      <c r="C91" s="16">
        <v>-16800</v>
      </c>
      <c r="D91" s="16">
        <f>SUM(B91:C91)</f>
        <v>0</v>
      </c>
      <c r="E91" s="17"/>
      <c r="F91" s="16">
        <f>SUM(D91-E91)</f>
        <v>0</v>
      </c>
      <c r="G91" s="18" t="e">
        <f t="shared" si="8"/>
        <v>#DIV/0!</v>
      </c>
      <c r="H91" s="58"/>
      <c r="I91" s="32"/>
    </row>
    <row r="92" spans="1:9" ht="18.75">
      <c r="A92" s="27" t="s">
        <v>194</v>
      </c>
      <c r="B92" s="16">
        <v>13700</v>
      </c>
      <c r="C92" s="16">
        <v>588.98</v>
      </c>
      <c r="D92" s="16">
        <f>SUM(B92:C92)</f>
        <v>14288.98</v>
      </c>
      <c r="E92" s="17">
        <v>14288.98</v>
      </c>
      <c r="F92" s="16">
        <f>SUM(D92-E92)</f>
        <v>0</v>
      </c>
      <c r="G92" s="18">
        <f>SUM(E92/D92)</f>
        <v>1</v>
      </c>
      <c r="H92" s="58"/>
      <c r="I92" s="60"/>
    </row>
    <row r="93" spans="1:9" ht="18.75">
      <c r="A93" s="26" t="s">
        <v>57</v>
      </c>
      <c r="B93" s="19">
        <f>SUM(B95:B95)</f>
        <v>59100</v>
      </c>
      <c r="C93" s="19">
        <f>SUM(C94:C95)</f>
        <v>11916</v>
      </c>
      <c r="D93" s="19">
        <f>SUM(D94:D95)</f>
        <v>71016</v>
      </c>
      <c r="E93" s="20">
        <f>SUM(E94:E95)</f>
        <v>71016</v>
      </c>
      <c r="F93" s="19">
        <f>F95+F94</f>
        <v>0</v>
      </c>
      <c r="G93" s="18">
        <f t="shared" si="8"/>
        <v>1</v>
      </c>
      <c r="H93" s="58"/>
      <c r="I93" s="32"/>
    </row>
    <row r="94" spans="1:9" ht="18.75">
      <c r="A94" s="28" t="s">
        <v>142</v>
      </c>
      <c r="B94" s="19"/>
      <c r="C94" s="16">
        <v>21600</v>
      </c>
      <c r="D94" s="16">
        <f>B94+C94</f>
        <v>21600</v>
      </c>
      <c r="E94" s="17">
        <v>21600</v>
      </c>
      <c r="F94" s="16">
        <f>SUM(D94-E94)</f>
        <v>0</v>
      </c>
      <c r="G94" s="18">
        <f>SUM(E94/D94)</f>
        <v>1</v>
      </c>
      <c r="H94" s="58"/>
      <c r="I94" s="32"/>
    </row>
    <row r="95" spans="1:9" ht="18.75">
      <c r="A95" s="27" t="s">
        <v>45</v>
      </c>
      <c r="B95" s="16">
        <v>59100</v>
      </c>
      <c r="C95" s="16">
        <v>-9684</v>
      </c>
      <c r="D95" s="16">
        <f>B95+C95</f>
        <v>49416</v>
      </c>
      <c r="E95" s="17">
        <v>49416</v>
      </c>
      <c r="F95" s="16">
        <f>SUM(D95-E95)</f>
        <v>0</v>
      </c>
      <c r="G95" s="18">
        <f t="shared" si="8"/>
        <v>1</v>
      </c>
      <c r="H95" s="58"/>
      <c r="I95" s="61"/>
    </row>
    <row r="96" spans="1:9" ht="18.75">
      <c r="A96" s="26" t="s">
        <v>58</v>
      </c>
      <c r="B96" s="19">
        <f>SUM(B97:B99)</f>
        <v>154000</v>
      </c>
      <c r="C96" s="19">
        <f>SUM(C97:C99)</f>
        <v>-98495.07</v>
      </c>
      <c r="D96" s="19">
        <f>SUM(D97:D99)</f>
        <v>55504.93</v>
      </c>
      <c r="E96" s="20">
        <f>SUM(E97:E99)</f>
        <v>55407.259999999995</v>
      </c>
      <c r="F96" s="19">
        <f>SUM(F97:F99)</f>
        <v>97.66999999999916</v>
      </c>
      <c r="G96" s="18">
        <f t="shared" si="8"/>
        <v>0.9982403364890289</v>
      </c>
      <c r="H96" s="58"/>
      <c r="I96" s="32"/>
    </row>
    <row r="97" spans="1:9" ht="18.75">
      <c r="A97" s="27" t="s">
        <v>190</v>
      </c>
      <c r="B97" s="16">
        <v>18600</v>
      </c>
      <c r="C97" s="17">
        <v>-15799.2</v>
      </c>
      <c r="D97" s="16">
        <f>SUM(B97:C97)</f>
        <v>2800.7999999999993</v>
      </c>
      <c r="E97" s="25">
        <v>2703.13</v>
      </c>
      <c r="F97" s="17">
        <f>D97-E97</f>
        <v>97.66999999999916</v>
      </c>
      <c r="G97" s="18">
        <f t="shared" si="8"/>
        <v>0.9651278206226795</v>
      </c>
      <c r="H97" s="58"/>
      <c r="I97" s="62"/>
    </row>
    <row r="98" spans="1:9" ht="18.75">
      <c r="A98" s="27" t="s">
        <v>193</v>
      </c>
      <c r="B98" s="16">
        <v>24100</v>
      </c>
      <c r="C98" s="16">
        <v>-10145.87</v>
      </c>
      <c r="D98" s="16">
        <f>SUM(B98:C98)</f>
        <v>13954.13</v>
      </c>
      <c r="E98" s="25">
        <v>13954.13</v>
      </c>
      <c r="F98" s="17">
        <f>SUM(D98-E98)</f>
        <v>0</v>
      </c>
      <c r="G98" s="18">
        <f t="shared" si="8"/>
        <v>1</v>
      </c>
      <c r="H98" s="58"/>
      <c r="I98" s="33"/>
    </row>
    <row r="99" spans="1:9" ht="18.75">
      <c r="A99" s="27" t="s">
        <v>21</v>
      </c>
      <c r="B99" s="16">
        <v>111300</v>
      </c>
      <c r="C99" s="16">
        <v>-72550</v>
      </c>
      <c r="D99" s="16">
        <f>SUM(B99:C99)</f>
        <v>38750</v>
      </c>
      <c r="E99" s="25">
        <v>38750</v>
      </c>
      <c r="F99" s="16">
        <f>SUM(D99-E99)</f>
        <v>0</v>
      </c>
      <c r="G99" s="18">
        <f t="shared" si="8"/>
        <v>1</v>
      </c>
      <c r="H99" s="58"/>
      <c r="I99" s="30"/>
    </row>
    <row r="100" spans="1:9" ht="18.75">
      <c r="A100" s="26" t="s">
        <v>94</v>
      </c>
      <c r="B100" s="19">
        <f>SUM(B101:B102)</f>
        <v>2020500</v>
      </c>
      <c r="C100" s="19">
        <f>SUM(C101:C102)</f>
        <v>454968.35000000003</v>
      </c>
      <c r="D100" s="19">
        <f>SUM(D101:D102)</f>
        <v>2475468.35</v>
      </c>
      <c r="E100" s="20">
        <f>SUM(E101:E102)</f>
        <v>2463215.68</v>
      </c>
      <c r="F100" s="19">
        <f>SUM(F101:F102)</f>
        <v>12252.669999999925</v>
      </c>
      <c r="G100" s="18">
        <f t="shared" si="8"/>
        <v>0.995050362893955</v>
      </c>
      <c r="H100" s="58"/>
      <c r="I100" s="30"/>
    </row>
    <row r="101" spans="1:9" ht="18.75">
      <c r="A101" s="27" t="s">
        <v>95</v>
      </c>
      <c r="B101" s="16">
        <v>233900</v>
      </c>
      <c r="C101" s="16">
        <v>96670.77</v>
      </c>
      <c r="D101" s="16">
        <f>SUM(B101:C101)</f>
        <v>330570.77</v>
      </c>
      <c r="E101" s="25">
        <v>330570.77</v>
      </c>
      <c r="F101" s="16">
        <f>SUM(D101-E101)</f>
        <v>0</v>
      </c>
      <c r="G101" s="18">
        <f t="shared" si="8"/>
        <v>1</v>
      </c>
      <c r="H101" s="58"/>
      <c r="I101" s="30"/>
    </row>
    <row r="102" spans="1:9" ht="18.75">
      <c r="A102" s="27" t="s">
        <v>96</v>
      </c>
      <c r="B102" s="16">
        <v>1786600</v>
      </c>
      <c r="C102" s="16">
        <v>358297.58</v>
      </c>
      <c r="D102" s="16">
        <f>SUM(B102:C102)</f>
        <v>2144897.58</v>
      </c>
      <c r="E102" s="25">
        <v>2132644.91</v>
      </c>
      <c r="F102" s="16">
        <f>SUM(D102-E102)</f>
        <v>12252.669999999925</v>
      </c>
      <c r="G102" s="18">
        <f t="shared" si="8"/>
        <v>0.9942875267731899</v>
      </c>
      <c r="H102" s="58"/>
      <c r="I102" s="60"/>
    </row>
    <row r="103" spans="1:9" ht="18.75">
      <c r="A103" s="26" t="s">
        <v>59</v>
      </c>
      <c r="B103" s="19">
        <f>SUM(B104:B111)</f>
        <v>279000</v>
      </c>
      <c r="C103" s="19">
        <f>SUM(C104:C111)</f>
        <v>-168557.8</v>
      </c>
      <c r="D103" s="19">
        <f>SUM(D104:D111)</f>
        <v>110442.20000000001</v>
      </c>
      <c r="E103" s="20">
        <f>SUM(E104:E111)</f>
        <v>110442.20000000001</v>
      </c>
      <c r="F103" s="19">
        <f>SUM(F104:F111)</f>
        <v>0</v>
      </c>
      <c r="G103" s="18">
        <f t="shared" si="8"/>
        <v>1</v>
      </c>
      <c r="H103" s="58"/>
      <c r="I103" s="32"/>
    </row>
    <row r="104" spans="1:9" ht="18.75">
      <c r="A104" s="27" t="s">
        <v>17</v>
      </c>
      <c r="B104" s="16">
        <v>4800</v>
      </c>
      <c r="C104" s="16">
        <v>-0.74</v>
      </c>
      <c r="D104" s="16">
        <f aca="true" t="shared" si="9" ref="D104:D111">SUM(B104:C104)</f>
        <v>4799.26</v>
      </c>
      <c r="E104" s="17">
        <v>4799.26</v>
      </c>
      <c r="F104" s="16">
        <f aca="true" t="shared" si="10" ref="F104:F111">SUM(D104-E104)</f>
        <v>0</v>
      </c>
      <c r="G104" s="18">
        <f t="shared" si="8"/>
        <v>1</v>
      </c>
      <c r="H104" s="58"/>
      <c r="I104" s="30"/>
    </row>
    <row r="105" spans="1:9" ht="18.75">
      <c r="A105" s="27" t="s">
        <v>42</v>
      </c>
      <c r="B105" s="16">
        <v>29400</v>
      </c>
      <c r="C105" s="17">
        <v>-2648.4</v>
      </c>
      <c r="D105" s="16">
        <f t="shared" si="9"/>
        <v>26751.6</v>
      </c>
      <c r="E105" s="17">
        <v>26751.6</v>
      </c>
      <c r="F105" s="16">
        <f t="shared" si="10"/>
        <v>0</v>
      </c>
      <c r="G105" s="18">
        <f t="shared" si="8"/>
        <v>1</v>
      </c>
      <c r="H105" s="58"/>
      <c r="I105" s="30"/>
    </row>
    <row r="106" spans="1:9" ht="18.75">
      <c r="A106" s="27" t="s">
        <v>18</v>
      </c>
      <c r="B106" s="16">
        <v>13100</v>
      </c>
      <c r="C106" s="16">
        <v>-6099.96</v>
      </c>
      <c r="D106" s="16">
        <f t="shared" si="9"/>
        <v>7000.04</v>
      </c>
      <c r="E106" s="17">
        <v>7000.04</v>
      </c>
      <c r="F106" s="17">
        <f t="shared" si="10"/>
        <v>0</v>
      </c>
      <c r="G106" s="18">
        <f t="shared" si="8"/>
        <v>1</v>
      </c>
      <c r="H106" s="63"/>
      <c r="I106" s="62"/>
    </row>
    <row r="107" spans="1:9" ht="18.75">
      <c r="A107" s="27" t="s">
        <v>50</v>
      </c>
      <c r="B107" s="16">
        <v>10000</v>
      </c>
      <c r="C107" s="16">
        <v>-4000</v>
      </c>
      <c r="D107" s="16">
        <f t="shared" si="9"/>
        <v>6000</v>
      </c>
      <c r="E107" s="17">
        <v>6000</v>
      </c>
      <c r="F107" s="17">
        <f t="shared" si="10"/>
        <v>0</v>
      </c>
      <c r="G107" s="18">
        <f t="shared" si="8"/>
        <v>1</v>
      </c>
      <c r="H107" s="58"/>
      <c r="I107" s="33"/>
    </row>
    <row r="108" spans="1:9" ht="18.75">
      <c r="A108" s="27" t="s">
        <v>109</v>
      </c>
      <c r="B108" s="16">
        <v>25200</v>
      </c>
      <c r="C108" s="16">
        <v>-5200</v>
      </c>
      <c r="D108" s="16">
        <f t="shared" si="9"/>
        <v>20000</v>
      </c>
      <c r="E108" s="17">
        <v>20000</v>
      </c>
      <c r="F108" s="17">
        <f t="shared" si="10"/>
        <v>0</v>
      </c>
      <c r="G108" s="18">
        <f t="shared" si="8"/>
        <v>1</v>
      </c>
      <c r="H108" s="58"/>
      <c r="I108" s="33"/>
    </row>
    <row r="109" spans="1:9" ht="18.75">
      <c r="A109" s="27" t="s">
        <v>60</v>
      </c>
      <c r="B109" s="16">
        <v>2000</v>
      </c>
      <c r="C109" s="17">
        <v>-2000</v>
      </c>
      <c r="D109" s="16">
        <f t="shared" si="9"/>
        <v>0</v>
      </c>
      <c r="E109" s="17"/>
      <c r="F109" s="17">
        <f t="shared" si="10"/>
        <v>0</v>
      </c>
      <c r="G109" s="18">
        <v>0</v>
      </c>
      <c r="H109" s="58"/>
      <c r="I109" s="62"/>
    </row>
    <row r="110" spans="1:9" ht="18.75">
      <c r="A110" s="27" t="s">
        <v>174</v>
      </c>
      <c r="B110" s="16">
        <v>75000</v>
      </c>
      <c r="C110" s="17">
        <v>-75000</v>
      </c>
      <c r="D110" s="16">
        <f t="shared" si="9"/>
        <v>0</v>
      </c>
      <c r="E110" s="17"/>
      <c r="F110" s="17">
        <f t="shared" si="10"/>
        <v>0</v>
      </c>
      <c r="G110" s="18">
        <v>0</v>
      </c>
      <c r="H110" s="58" t="s">
        <v>245</v>
      </c>
      <c r="I110" s="33"/>
    </row>
    <row r="111" spans="1:9" ht="18.75">
      <c r="A111" s="27" t="s">
        <v>175</v>
      </c>
      <c r="B111" s="16">
        <v>119500</v>
      </c>
      <c r="C111" s="17">
        <v>-73608.7</v>
      </c>
      <c r="D111" s="16">
        <f t="shared" si="9"/>
        <v>45891.3</v>
      </c>
      <c r="E111" s="17">
        <v>45891.3</v>
      </c>
      <c r="F111" s="17">
        <f t="shared" si="10"/>
        <v>0</v>
      </c>
      <c r="G111" s="18">
        <f t="shared" si="8"/>
        <v>1</v>
      </c>
      <c r="H111" s="58"/>
      <c r="I111" s="33"/>
    </row>
    <row r="112" spans="1:9" ht="23.25" customHeight="1">
      <c r="A112" s="26" t="s">
        <v>87</v>
      </c>
      <c r="B112" s="19">
        <f>SUM(B113:B124)</f>
        <v>645700</v>
      </c>
      <c r="C112" s="19">
        <f>SUM(C113:C124)</f>
        <v>103272.1</v>
      </c>
      <c r="D112" s="19">
        <f>SUM(D113:D124)</f>
        <v>748972.1000000001</v>
      </c>
      <c r="E112" s="20">
        <f>SUM(E113:E124)</f>
        <v>730674.1000000001</v>
      </c>
      <c r="F112" s="19">
        <f>SUM(F113:F124)</f>
        <v>18298</v>
      </c>
      <c r="G112" s="18">
        <f t="shared" si="8"/>
        <v>0.9755691834181808</v>
      </c>
      <c r="H112" s="58"/>
      <c r="I112" s="32"/>
    </row>
    <row r="113" spans="1:9" ht="30" customHeight="1">
      <c r="A113" s="28" t="s">
        <v>98</v>
      </c>
      <c r="B113" s="16">
        <v>1000</v>
      </c>
      <c r="C113" s="16">
        <v>-1000</v>
      </c>
      <c r="D113" s="16">
        <f aca="true" t="shared" si="11" ref="D113:D124">SUM(B113:C113)</f>
        <v>0</v>
      </c>
      <c r="E113" s="17"/>
      <c r="F113" s="17">
        <f>SUM(D113-E113)</f>
        <v>0</v>
      </c>
      <c r="G113" s="18">
        <v>0</v>
      </c>
      <c r="H113" s="58"/>
      <c r="I113" s="32"/>
    </row>
    <row r="114" spans="1:10" ht="21.75" customHeight="1">
      <c r="A114" s="27" t="s">
        <v>14</v>
      </c>
      <c r="B114" s="16">
        <v>11100</v>
      </c>
      <c r="C114" s="16">
        <v>-11100</v>
      </c>
      <c r="D114" s="16">
        <f t="shared" si="11"/>
        <v>0</v>
      </c>
      <c r="E114" s="17"/>
      <c r="F114" s="17">
        <f aca="true" t="shared" si="12" ref="F114:F122">SUM(D114-E114)</f>
        <v>0</v>
      </c>
      <c r="G114" s="18">
        <v>0</v>
      </c>
      <c r="H114" s="58"/>
      <c r="I114" s="33"/>
      <c r="J114" s="9"/>
    </row>
    <row r="115" spans="1:9" ht="18.75">
      <c r="A115" s="27" t="s">
        <v>15</v>
      </c>
      <c r="B115" s="16">
        <v>35500</v>
      </c>
      <c r="C115" s="17">
        <v>-12404.8</v>
      </c>
      <c r="D115" s="16">
        <f t="shared" si="11"/>
        <v>23095.2</v>
      </c>
      <c r="E115" s="17">
        <v>23095.2</v>
      </c>
      <c r="F115" s="17">
        <f t="shared" si="12"/>
        <v>0</v>
      </c>
      <c r="G115" s="18">
        <f t="shared" si="8"/>
        <v>1</v>
      </c>
      <c r="H115" s="58"/>
      <c r="I115" s="60"/>
    </row>
    <row r="116" spans="1:9" ht="18.75">
      <c r="A116" s="27" t="s">
        <v>16</v>
      </c>
      <c r="B116" s="16">
        <v>108500</v>
      </c>
      <c r="C116" s="16"/>
      <c r="D116" s="16">
        <f t="shared" si="11"/>
        <v>108500</v>
      </c>
      <c r="E116" s="17">
        <v>96202</v>
      </c>
      <c r="F116" s="17">
        <f t="shared" si="12"/>
        <v>12298</v>
      </c>
      <c r="G116" s="18">
        <f t="shared" si="8"/>
        <v>0.8866543778801843</v>
      </c>
      <c r="H116" s="63"/>
      <c r="I116" s="33"/>
    </row>
    <row r="117" spans="1:9" ht="22.5" customHeight="1">
      <c r="A117" s="28" t="s">
        <v>182</v>
      </c>
      <c r="B117" s="16">
        <v>207300</v>
      </c>
      <c r="C117" s="16">
        <v>-84</v>
      </c>
      <c r="D117" s="16">
        <f t="shared" si="11"/>
        <v>207216</v>
      </c>
      <c r="E117" s="21">
        <v>207216</v>
      </c>
      <c r="F117" s="17">
        <f t="shared" si="12"/>
        <v>0</v>
      </c>
      <c r="G117" s="18">
        <f t="shared" si="8"/>
        <v>1</v>
      </c>
      <c r="H117" s="58"/>
      <c r="I117" s="33"/>
    </row>
    <row r="118" spans="1:9" ht="18.75">
      <c r="A118" s="28" t="s">
        <v>181</v>
      </c>
      <c r="B118" s="16">
        <v>164500</v>
      </c>
      <c r="C118" s="16">
        <v>-6330.4</v>
      </c>
      <c r="D118" s="16">
        <f t="shared" si="11"/>
        <v>158169.6</v>
      </c>
      <c r="E118" s="21">
        <v>158169.6</v>
      </c>
      <c r="F118" s="17">
        <f t="shared" si="12"/>
        <v>0</v>
      </c>
      <c r="G118" s="18">
        <f t="shared" si="8"/>
        <v>1</v>
      </c>
      <c r="H118" s="58"/>
      <c r="I118" s="33"/>
    </row>
    <row r="119" spans="1:9" ht="18.75">
      <c r="A119" s="28" t="s">
        <v>180</v>
      </c>
      <c r="B119" s="16">
        <v>22100</v>
      </c>
      <c r="C119" s="16">
        <v>464.3</v>
      </c>
      <c r="D119" s="16">
        <f t="shared" si="11"/>
        <v>22564.3</v>
      </c>
      <c r="E119" s="21">
        <v>22564.3</v>
      </c>
      <c r="F119" s="17">
        <f t="shared" si="12"/>
        <v>0</v>
      </c>
      <c r="G119" s="18">
        <f t="shared" si="8"/>
        <v>1</v>
      </c>
      <c r="H119" s="58"/>
      <c r="I119" s="33"/>
    </row>
    <row r="120" spans="1:9" ht="18.75">
      <c r="A120" s="28" t="s">
        <v>207</v>
      </c>
      <c r="B120" s="16"/>
      <c r="C120" s="16">
        <v>24886</v>
      </c>
      <c r="D120" s="16">
        <f>SUM(B120:C120)</f>
        <v>24886</v>
      </c>
      <c r="E120" s="21">
        <v>24886</v>
      </c>
      <c r="F120" s="17">
        <f>SUM(D120-E120)</f>
        <v>0</v>
      </c>
      <c r="G120" s="18">
        <f>SUM(E120/D120)</f>
        <v>1</v>
      </c>
      <c r="H120" s="58"/>
      <c r="I120" s="33"/>
    </row>
    <row r="121" spans="1:9" ht="18.75">
      <c r="A121" s="28" t="s">
        <v>208</v>
      </c>
      <c r="B121" s="16"/>
      <c r="C121" s="16">
        <v>99921</v>
      </c>
      <c r="D121" s="16">
        <v>99921</v>
      </c>
      <c r="E121" s="21">
        <v>99921</v>
      </c>
      <c r="F121" s="17">
        <f>SUM(D121-E121)</f>
        <v>0</v>
      </c>
      <c r="G121" s="18">
        <f>SUM(E121/D121)</f>
        <v>1</v>
      </c>
      <c r="H121" s="58"/>
      <c r="I121" s="33"/>
    </row>
    <row r="122" spans="1:9" ht="24" customHeight="1">
      <c r="A122" s="27" t="s">
        <v>46</v>
      </c>
      <c r="B122" s="16">
        <v>23700</v>
      </c>
      <c r="C122" s="16">
        <v>-18980</v>
      </c>
      <c r="D122" s="16">
        <f t="shared" si="11"/>
        <v>4720</v>
      </c>
      <c r="E122" s="21">
        <v>4720</v>
      </c>
      <c r="F122" s="17">
        <f t="shared" si="12"/>
        <v>0</v>
      </c>
      <c r="G122" s="18">
        <f t="shared" si="8"/>
        <v>1</v>
      </c>
      <c r="H122" s="58"/>
      <c r="I122" s="33"/>
    </row>
    <row r="123" spans="1:9" ht="24" customHeight="1">
      <c r="A123" s="27" t="s">
        <v>179</v>
      </c>
      <c r="B123" s="16"/>
      <c r="C123" s="16">
        <v>27900</v>
      </c>
      <c r="D123" s="16">
        <f t="shared" si="11"/>
        <v>27900</v>
      </c>
      <c r="E123" s="21">
        <v>27900</v>
      </c>
      <c r="F123" s="17">
        <f>SUM(D123-E123)</f>
        <v>0</v>
      </c>
      <c r="G123" s="18">
        <f>SUM(E123/D123)</f>
        <v>1</v>
      </c>
      <c r="H123" s="63"/>
      <c r="I123" s="33"/>
    </row>
    <row r="124" spans="1:9" ht="24" customHeight="1">
      <c r="A124" s="27" t="s">
        <v>183</v>
      </c>
      <c r="B124" s="16">
        <v>72000</v>
      </c>
      <c r="C124" s="16"/>
      <c r="D124" s="16">
        <f t="shared" si="11"/>
        <v>72000</v>
      </c>
      <c r="E124" s="21">
        <v>66000</v>
      </c>
      <c r="F124" s="16">
        <f>SUM(D124-E124)</f>
        <v>6000</v>
      </c>
      <c r="G124" s="18">
        <f t="shared" si="8"/>
        <v>0.9166666666666666</v>
      </c>
      <c r="H124" s="58"/>
      <c r="I124" s="33"/>
    </row>
    <row r="125" spans="1:9" ht="18.75">
      <c r="A125" s="26" t="s">
        <v>63</v>
      </c>
      <c r="B125" s="19">
        <f>B126</f>
        <v>115400</v>
      </c>
      <c r="C125" s="19">
        <f>C126</f>
        <v>-23534</v>
      </c>
      <c r="D125" s="19">
        <f>D126</f>
        <v>91866</v>
      </c>
      <c r="E125" s="20">
        <f>E126</f>
        <v>81866</v>
      </c>
      <c r="F125" s="19">
        <f>F126</f>
        <v>10000</v>
      </c>
      <c r="G125" s="18">
        <f t="shared" si="8"/>
        <v>0.8911457993163956</v>
      </c>
      <c r="H125" s="58"/>
      <c r="I125" s="32"/>
    </row>
    <row r="126" spans="1:9" ht="18.75">
      <c r="A126" s="27" t="s">
        <v>32</v>
      </c>
      <c r="B126" s="16">
        <v>115400</v>
      </c>
      <c r="C126" s="16">
        <v>-23534</v>
      </c>
      <c r="D126" s="16">
        <f>SUM(B126:C126)</f>
        <v>91866</v>
      </c>
      <c r="E126" s="17">
        <v>81866</v>
      </c>
      <c r="F126" s="16">
        <f aca="true" t="shared" si="13" ref="F126:F136">SUM(D126-E126)</f>
        <v>10000</v>
      </c>
      <c r="G126" s="18">
        <f t="shared" si="8"/>
        <v>0.8911457993163956</v>
      </c>
      <c r="H126" s="58"/>
      <c r="I126" s="34"/>
    </row>
    <row r="127" spans="1:9" ht="18.75">
      <c r="A127" s="26" t="s">
        <v>177</v>
      </c>
      <c r="B127" s="19">
        <f>B128</f>
        <v>0</v>
      </c>
      <c r="C127" s="19">
        <f>C128</f>
        <v>62230</v>
      </c>
      <c r="D127" s="19">
        <f>D128</f>
        <v>62230</v>
      </c>
      <c r="E127" s="20">
        <f>E128</f>
        <v>62230</v>
      </c>
      <c r="F127" s="19">
        <f t="shared" si="13"/>
        <v>0</v>
      </c>
      <c r="G127" s="18">
        <f t="shared" si="8"/>
        <v>1</v>
      </c>
      <c r="H127" s="58"/>
      <c r="I127" s="34"/>
    </row>
    <row r="128" spans="1:9" ht="18.75">
      <c r="A128" s="27" t="s">
        <v>176</v>
      </c>
      <c r="B128" s="16"/>
      <c r="C128" s="16">
        <v>62230</v>
      </c>
      <c r="D128" s="16">
        <f>SUM(B128:C128)</f>
        <v>62230</v>
      </c>
      <c r="E128" s="21">
        <v>62230</v>
      </c>
      <c r="F128" s="16">
        <f t="shared" si="13"/>
        <v>0</v>
      </c>
      <c r="G128" s="18">
        <f t="shared" si="8"/>
        <v>1</v>
      </c>
      <c r="H128" s="58"/>
      <c r="I128" s="34"/>
    </row>
    <row r="129" spans="1:9" ht="18.75">
      <c r="A129" s="26" t="s">
        <v>220</v>
      </c>
      <c r="B129" s="19">
        <f>B130</f>
        <v>0</v>
      </c>
      <c r="C129" s="19">
        <f>C130+C131</f>
        <v>9480</v>
      </c>
      <c r="D129" s="19">
        <f>D130+D131</f>
        <v>9480</v>
      </c>
      <c r="E129" s="20">
        <f>E130+E131</f>
        <v>9480</v>
      </c>
      <c r="F129" s="19">
        <f>SUM(D129-E129)</f>
        <v>0</v>
      </c>
      <c r="G129" s="18">
        <f>SUM(E129/D129)</f>
        <v>1</v>
      </c>
      <c r="H129" s="58"/>
      <c r="I129" s="34"/>
    </row>
    <row r="130" spans="1:9" ht="18.75">
      <c r="A130" s="27" t="s">
        <v>221</v>
      </c>
      <c r="B130" s="16"/>
      <c r="C130" s="16">
        <v>5980</v>
      </c>
      <c r="D130" s="16">
        <f>C130</f>
        <v>5980</v>
      </c>
      <c r="E130" s="21">
        <v>5980</v>
      </c>
      <c r="F130" s="16">
        <f>SUM(D130-E130)</f>
        <v>0</v>
      </c>
      <c r="G130" s="18">
        <f>SUM(E130/D130)</f>
        <v>1</v>
      </c>
      <c r="H130" s="58"/>
      <c r="I130" s="34"/>
    </row>
    <row r="131" spans="1:9" ht="18.75">
      <c r="A131" s="27" t="s">
        <v>222</v>
      </c>
      <c r="B131" s="16"/>
      <c r="C131" s="16">
        <v>3500</v>
      </c>
      <c r="D131" s="16">
        <f>C131</f>
        <v>3500</v>
      </c>
      <c r="E131" s="21">
        <v>3500</v>
      </c>
      <c r="F131" s="16">
        <f>SUM(D131-E131)</f>
        <v>0</v>
      </c>
      <c r="G131" s="18">
        <f>SUM(E131/D131)</f>
        <v>1</v>
      </c>
      <c r="H131" s="58"/>
      <c r="I131" s="34"/>
    </row>
    <row r="132" spans="1:9" ht="21.75" customHeight="1">
      <c r="A132" s="26" t="s">
        <v>62</v>
      </c>
      <c r="B132" s="19">
        <f>B134+B133</f>
        <v>10600</v>
      </c>
      <c r="C132" s="19">
        <f>C134+C133</f>
        <v>-6903.2</v>
      </c>
      <c r="D132" s="19">
        <f>D134+D133</f>
        <v>3696.8</v>
      </c>
      <c r="E132" s="20">
        <f>E134+E133</f>
        <v>3696.8</v>
      </c>
      <c r="F132" s="19">
        <f t="shared" si="13"/>
        <v>0</v>
      </c>
      <c r="G132" s="18">
        <f t="shared" si="8"/>
        <v>1</v>
      </c>
      <c r="H132" s="58"/>
      <c r="I132" s="31"/>
    </row>
    <row r="133" spans="1:9" ht="26.25" customHeight="1">
      <c r="A133" s="27" t="s">
        <v>61</v>
      </c>
      <c r="B133" s="16">
        <v>6200</v>
      </c>
      <c r="C133" s="17">
        <v>-6200</v>
      </c>
      <c r="D133" s="16">
        <f>B133+C133</f>
        <v>0</v>
      </c>
      <c r="E133" s="17"/>
      <c r="F133" s="16">
        <f t="shared" si="13"/>
        <v>0</v>
      </c>
      <c r="G133" s="18">
        <v>0</v>
      </c>
      <c r="H133" s="58"/>
      <c r="I133" s="60"/>
    </row>
    <row r="134" spans="1:9" ht="27.75" customHeight="1">
      <c r="A134" s="27" t="s">
        <v>51</v>
      </c>
      <c r="B134" s="16">
        <v>4400</v>
      </c>
      <c r="C134" s="17">
        <v>-703.2</v>
      </c>
      <c r="D134" s="16">
        <f>SUM(B134+C134)</f>
        <v>3696.8</v>
      </c>
      <c r="E134" s="17">
        <v>3696.8</v>
      </c>
      <c r="F134" s="16">
        <f t="shared" si="13"/>
        <v>0</v>
      </c>
      <c r="G134" s="18">
        <f t="shared" si="8"/>
        <v>1</v>
      </c>
      <c r="H134" s="58"/>
      <c r="I134" s="30"/>
    </row>
    <row r="135" spans="1:9" ht="21" customHeight="1">
      <c r="A135" s="26" t="s">
        <v>106</v>
      </c>
      <c r="B135" s="19">
        <f>B136</f>
        <v>0</v>
      </c>
      <c r="C135" s="19">
        <f>C136</f>
        <v>36629</v>
      </c>
      <c r="D135" s="19">
        <f>D136</f>
        <v>36629</v>
      </c>
      <c r="E135" s="22">
        <f>E136</f>
        <v>36629</v>
      </c>
      <c r="F135" s="20">
        <f t="shared" si="13"/>
        <v>0</v>
      </c>
      <c r="G135" s="18">
        <f t="shared" si="8"/>
        <v>1</v>
      </c>
      <c r="H135" s="58"/>
      <c r="I135" s="30"/>
    </row>
    <row r="136" spans="1:9" ht="21.75" customHeight="1">
      <c r="A136" s="28" t="s">
        <v>107</v>
      </c>
      <c r="B136" s="16">
        <v>0</v>
      </c>
      <c r="C136" s="16">
        <v>36629</v>
      </c>
      <c r="D136" s="16">
        <f>SUM(B136:C136)</f>
        <v>36629</v>
      </c>
      <c r="E136" s="21">
        <v>36629</v>
      </c>
      <c r="F136" s="17">
        <f t="shared" si="13"/>
        <v>0</v>
      </c>
      <c r="G136" s="18">
        <f t="shared" si="8"/>
        <v>1</v>
      </c>
      <c r="H136" s="58"/>
      <c r="I136" s="30"/>
    </row>
    <row r="137" spans="1:9" ht="21.75" customHeight="1">
      <c r="A137" s="26" t="s">
        <v>64</v>
      </c>
      <c r="B137" s="19">
        <f>SUM(B138:B142)</f>
        <v>117000</v>
      </c>
      <c r="C137" s="19">
        <f>SUM(C138:C142)</f>
        <v>-59171.18</v>
      </c>
      <c r="D137" s="19">
        <f>SUM(D138:D142)</f>
        <v>57828.82</v>
      </c>
      <c r="E137" s="22">
        <f>SUM(E138:E142)</f>
        <v>57828.82</v>
      </c>
      <c r="F137" s="20">
        <f aca="true" t="shared" si="14" ref="F137:F142">SUM(D137-E137)</f>
        <v>0</v>
      </c>
      <c r="G137" s="18">
        <f t="shared" si="8"/>
        <v>1</v>
      </c>
      <c r="H137" s="58"/>
      <c r="I137" s="31"/>
    </row>
    <row r="138" spans="1:9" ht="18.75">
      <c r="A138" s="27" t="s">
        <v>8</v>
      </c>
      <c r="B138" s="16">
        <v>7000</v>
      </c>
      <c r="C138" s="16"/>
      <c r="D138" s="16">
        <f>SUM(B138:C138)</f>
        <v>7000</v>
      </c>
      <c r="E138" s="17">
        <v>7000</v>
      </c>
      <c r="F138" s="16">
        <f t="shared" si="14"/>
        <v>0</v>
      </c>
      <c r="G138" s="18">
        <f t="shared" si="8"/>
        <v>1</v>
      </c>
      <c r="H138" s="58"/>
      <c r="I138" s="31"/>
    </row>
    <row r="139" spans="1:9" ht="18.75">
      <c r="A139" s="27" t="s">
        <v>86</v>
      </c>
      <c r="B139" s="16">
        <v>30000</v>
      </c>
      <c r="C139" s="16">
        <v>-301.18</v>
      </c>
      <c r="D139" s="16">
        <f>SUM(B139:C139)</f>
        <v>29698.82</v>
      </c>
      <c r="E139" s="17">
        <v>29698.82</v>
      </c>
      <c r="F139" s="16">
        <f t="shared" si="14"/>
        <v>0</v>
      </c>
      <c r="G139" s="18">
        <f t="shared" si="8"/>
        <v>1</v>
      </c>
      <c r="H139" s="58"/>
      <c r="I139" s="30"/>
    </row>
    <row r="140" spans="1:9" ht="18.75">
      <c r="A140" s="27" t="s">
        <v>101</v>
      </c>
      <c r="B140" s="16">
        <v>25000</v>
      </c>
      <c r="C140" s="16">
        <v>-14500</v>
      </c>
      <c r="D140" s="16">
        <f>SUM(B140:C140)</f>
        <v>10500</v>
      </c>
      <c r="E140" s="17">
        <v>10500</v>
      </c>
      <c r="F140" s="16">
        <f t="shared" si="14"/>
        <v>0</v>
      </c>
      <c r="G140" s="18">
        <f t="shared" si="8"/>
        <v>1</v>
      </c>
      <c r="H140" s="58"/>
      <c r="I140" s="58"/>
    </row>
    <row r="141" spans="1:9" ht="18.75">
      <c r="A141" s="27" t="s">
        <v>102</v>
      </c>
      <c r="B141" s="16">
        <v>25000</v>
      </c>
      <c r="C141" s="16">
        <v>-25000</v>
      </c>
      <c r="D141" s="16">
        <f>SUM(B141:C141)</f>
        <v>0</v>
      </c>
      <c r="E141" s="17"/>
      <c r="F141" s="16">
        <f t="shared" si="14"/>
        <v>0</v>
      </c>
      <c r="G141" s="18" t="e">
        <f t="shared" si="8"/>
        <v>#DIV/0!</v>
      </c>
      <c r="H141" s="58"/>
      <c r="I141" s="31"/>
    </row>
    <row r="142" spans="1:9" ht="18.75">
      <c r="A142" s="27" t="s">
        <v>108</v>
      </c>
      <c r="B142" s="16">
        <v>30000</v>
      </c>
      <c r="C142" s="16">
        <v>-19370</v>
      </c>
      <c r="D142" s="16">
        <f>SUM(B142:C142)</f>
        <v>10630</v>
      </c>
      <c r="E142" s="17">
        <v>10630</v>
      </c>
      <c r="F142" s="16">
        <f t="shared" si="14"/>
        <v>0</v>
      </c>
      <c r="G142" s="18">
        <f t="shared" si="8"/>
        <v>1</v>
      </c>
      <c r="H142" s="58"/>
      <c r="I142" s="30"/>
    </row>
    <row r="143" spans="1:9" ht="18.75">
      <c r="A143" s="26" t="s">
        <v>89</v>
      </c>
      <c r="B143" s="19">
        <f>B144</f>
        <v>26700</v>
      </c>
      <c r="C143" s="19">
        <f>C144</f>
        <v>-3010</v>
      </c>
      <c r="D143" s="19">
        <f>D144</f>
        <v>23690</v>
      </c>
      <c r="E143" s="20">
        <f>E144</f>
        <v>23690</v>
      </c>
      <c r="F143" s="19">
        <f>F144</f>
        <v>0</v>
      </c>
      <c r="G143" s="18">
        <f t="shared" si="8"/>
        <v>1</v>
      </c>
      <c r="H143" s="58"/>
      <c r="I143" s="30"/>
    </row>
    <row r="144" spans="1:9" ht="18.75">
      <c r="A144" s="27" t="s">
        <v>90</v>
      </c>
      <c r="B144" s="16">
        <v>26700</v>
      </c>
      <c r="C144" s="16">
        <v>-3010</v>
      </c>
      <c r="D144" s="16">
        <f>B144+C144</f>
        <v>23690</v>
      </c>
      <c r="E144" s="17">
        <v>23690</v>
      </c>
      <c r="F144" s="17">
        <f>SUM(D144-E144)</f>
        <v>0</v>
      </c>
      <c r="G144" s="18">
        <f t="shared" si="8"/>
        <v>1</v>
      </c>
      <c r="H144" s="58"/>
      <c r="I144" s="30"/>
    </row>
    <row r="145" spans="1:9" ht="18.75">
      <c r="A145" s="26" t="s">
        <v>65</v>
      </c>
      <c r="B145" s="19">
        <f>SUM(B146:B146)</f>
        <v>150300</v>
      </c>
      <c r="C145" s="19">
        <f>SUM(C146:C146)</f>
        <v>5000</v>
      </c>
      <c r="D145" s="19">
        <f>SUM(B145:C145)</f>
        <v>155300</v>
      </c>
      <c r="E145" s="20">
        <f>SUM(E146:E146)</f>
        <v>153261.61</v>
      </c>
      <c r="F145" s="19">
        <f>SUM(F146:F146)</f>
        <v>2038.390000000014</v>
      </c>
      <c r="G145" s="18">
        <f t="shared" si="8"/>
        <v>0.9868745009658724</v>
      </c>
      <c r="H145" s="58"/>
      <c r="I145" s="32"/>
    </row>
    <row r="146" spans="1:9" ht="19.5" customHeight="1">
      <c r="A146" s="28" t="s">
        <v>41</v>
      </c>
      <c r="B146" s="16">
        <v>150300</v>
      </c>
      <c r="C146" s="16">
        <v>5000</v>
      </c>
      <c r="D146" s="16">
        <f>SUM(B146:C146)</f>
        <v>155300</v>
      </c>
      <c r="E146" s="21">
        <v>153261.61</v>
      </c>
      <c r="F146" s="16">
        <f>SUM(D146-E146)</f>
        <v>2038.390000000014</v>
      </c>
      <c r="G146" s="18">
        <f t="shared" si="8"/>
        <v>0.9868745009658724</v>
      </c>
      <c r="H146" s="58"/>
      <c r="I146" s="58"/>
    </row>
    <row r="147" spans="1:9" ht="18.75">
      <c r="A147" s="26" t="s">
        <v>66</v>
      </c>
      <c r="B147" s="19">
        <f>SUM(B148)</f>
        <v>25500</v>
      </c>
      <c r="C147" s="19">
        <f>SUM(C148:C150)</f>
        <v>-21500</v>
      </c>
      <c r="D147" s="19">
        <f>SUM(D148:D150)</f>
        <v>4000</v>
      </c>
      <c r="E147" s="20">
        <f>SUM(E148:E150)</f>
        <v>4000</v>
      </c>
      <c r="F147" s="19">
        <f>SUM(F148:F150)</f>
        <v>0</v>
      </c>
      <c r="G147" s="18">
        <f t="shared" si="8"/>
        <v>1</v>
      </c>
      <c r="H147" s="58"/>
      <c r="I147" s="32"/>
    </row>
    <row r="148" spans="1:9" ht="18.75">
      <c r="A148" s="27" t="s">
        <v>13</v>
      </c>
      <c r="B148" s="16">
        <v>25500</v>
      </c>
      <c r="C148" s="16">
        <v>-25500</v>
      </c>
      <c r="D148" s="16">
        <f>SUM(B148:C148)</f>
        <v>0</v>
      </c>
      <c r="E148" s="17"/>
      <c r="F148" s="17">
        <f>SUM(D148-E148)</f>
        <v>0</v>
      </c>
      <c r="G148" s="18">
        <v>0</v>
      </c>
      <c r="H148" s="58"/>
      <c r="I148" s="62"/>
    </row>
    <row r="149" spans="1:9" ht="18.75">
      <c r="A149" s="27" t="s">
        <v>185</v>
      </c>
      <c r="B149" s="16"/>
      <c r="C149" s="16">
        <v>2500</v>
      </c>
      <c r="D149" s="16">
        <f>C149</f>
        <v>2500</v>
      </c>
      <c r="E149" s="17">
        <v>2500</v>
      </c>
      <c r="F149" s="17">
        <f>SUM(D149-E149)</f>
        <v>0</v>
      </c>
      <c r="G149" s="18">
        <f>SUM(E149/D149)</f>
        <v>1</v>
      </c>
      <c r="H149" s="58"/>
      <c r="I149" s="33"/>
    </row>
    <row r="150" spans="1:9" ht="18.75">
      <c r="A150" s="27" t="s">
        <v>184</v>
      </c>
      <c r="B150" s="16"/>
      <c r="C150" s="16">
        <v>1500</v>
      </c>
      <c r="D150" s="16">
        <f>C150</f>
        <v>1500</v>
      </c>
      <c r="E150" s="17">
        <v>1500</v>
      </c>
      <c r="F150" s="17">
        <f>SUM(D150-E150)</f>
        <v>0</v>
      </c>
      <c r="G150" s="18">
        <f>SUM(E150/D150)</f>
        <v>1</v>
      </c>
      <c r="H150" s="58"/>
      <c r="I150" s="33"/>
    </row>
    <row r="151" spans="1:9" ht="18.75">
      <c r="A151" s="26" t="s">
        <v>67</v>
      </c>
      <c r="B151" s="19">
        <f>SUM(B152:B156)</f>
        <v>139100</v>
      </c>
      <c r="C151" s="19">
        <f>SUM(C152:C156)</f>
        <v>-55329.22</v>
      </c>
      <c r="D151" s="19">
        <f>SUM(D152:D156)</f>
        <v>83770.78</v>
      </c>
      <c r="E151" s="20">
        <f>SUM(E152:E156)</f>
        <v>82505.76999999999</v>
      </c>
      <c r="F151" s="19">
        <f>SUM(F152:F156)</f>
        <v>1265.010000000002</v>
      </c>
      <c r="G151" s="18">
        <f t="shared" si="8"/>
        <v>0.9848991497990109</v>
      </c>
      <c r="H151" s="58"/>
      <c r="I151" s="32"/>
    </row>
    <row r="152" spans="1:9" ht="18.75">
      <c r="A152" s="27" t="s">
        <v>189</v>
      </c>
      <c r="B152" s="16">
        <v>7500</v>
      </c>
      <c r="C152" s="16">
        <v>-300</v>
      </c>
      <c r="D152" s="16">
        <f>SUM(B152:C152)</f>
        <v>7200</v>
      </c>
      <c r="E152" s="17">
        <v>6600</v>
      </c>
      <c r="F152" s="17">
        <f aca="true" t="shared" si="15" ref="F152:F158">SUM(D152-E152)</f>
        <v>600</v>
      </c>
      <c r="G152" s="18">
        <f t="shared" si="8"/>
        <v>0.9166666666666666</v>
      </c>
      <c r="H152" s="58"/>
      <c r="I152" s="33"/>
    </row>
    <row r="153" spans="1:9" ht="18.75">
      <c r="A153" s="27" t="s">
        <v>20</v>
      </c>
      <c r="B153" s="16">
        <v>62600</v>
      </c>
      <c r="C153" s="16">
        <v>-47144</v>
      </c>
      <c r="D153" s="16">
        <f>SUM(B153:C153)</f>
        <v>15456</v>
      </c>
      <c r="E153" s="17">
        <v>15456</v>
      </c>
      <c r="F153" s="17">
        <f t="shared" si="15"/>
        <v>0</v>
      </c>
      <c r="G153" s="18">
        <f aca="true" t="shared" si="16" ref="G153:G237">SUM(E153/D153)</f>
        <v>1</v>
      </c>
      <c r="H153" s="58"/>
      <c r="I153" s="33"/>
    </row>
    <row r="154" spans="1:9" ht="18.75">
      <c r="A154" s="27" t="s">
        <v>44</v>
      </c>
      <c r="B154" s="16">
        <v>68000</v>
      </c>
      <c r="C154" s="16">
        <v>-9335.22</v>
      </c>
      <c r="D154" s="16">
        <f>SUM(B154:C154)</f>
        <v>58664.78</v>
      </c>
      <c r="E154" s="17">
        <v>57999.77</v>
      </c>
      <c r="F154" s="17">
        <f t="shared" si="15"/>
        <v>665.010000000002</v>
      </c>
      <c r="G154" s="18">
        <f t="shared" si="16"/>
        <v>0.9886642377249177</v>
      </c>
      <c r="H154" s="63"/>
      <c r="I154" s="33"/>
    </row>
    <row r="155" spans="1:9" ht="18.75">
      <c r="A155" s="27" t="s">
        <v>186</v>
      </c>
      <c r="B155" s="16"/>
      <c r="C155" s="16">
        <v>1500</v>
      </c>
      <c r="D155" s="16">
        <v>1500</v>
      </c>
      <c r="E155" s="17">
        <v>1500</v>
      </c>
      <c r="F155" s="17">
        <f>SUM(D155-E155)</f>
        <v>0</v>
      </c>
      <c r="G155" s="18">
        <f>SUM(E155/D155)</f>
        <v>1</v>
      </c>
      <c r="H155" s="58"/>
      <c r="I155" s="33"/>
    </row>
    <row r="156" spans="1:9" ht="18.75">
      <c r="A156" s="27" t="s">
        <v>40</v>
      </c>
      <c r="B156" s="16">
        <v>1000</v>
      </c>
      <c r="C156" s="16">
        <v>-50</v>
      </c>
      <c r="D156" s="16">
        <f>SUM(B156:C156)</f>
        <v>950</v>
      </c>
      <c r="E156" s="17">
        <v>950</v>
      </c>
      <c r="F156" s="17">
        <f t="shared" si="15"/>
        <v>0</v>
      </c>
      <c r="G156" s="18">
        <f t="shared" si="16"/>
        <v>1</v>
      </c>
      <c r="H156" s="58"/>
      <c r="I156" s="33"/>
    </row>
    <row r="157" spans="1:9" ht="18.75">
      <c r="A157" s="26" t="s">
        <v>68</v>
      </c>
      <c r="B157" s="19">
        <f>B158</f>
        <v>4600</v>
      </c>
      <c r="C157" s="19">
        <f>C158</f>
        <v>7469.17</v>
      </c>
      <c r="D157" s="19">
        <f>SUM(B157+C157)</f>
        <v>12069.17</v>
      </c>
      <c r="E157" s="20">
        <f>E158</f>
        <v>12069.17</v>
      </c>
      <c r="F157" s="20">
        <f t="shared" si="15"/>
        <v>0</v>
      </c>
      <c r="G157" s="18">
        <f t="shared" si="16"/>
        <v>1</v>
      </c>
      <c r="H157" s="58"/>
      <c r="I157" s="34"/>
    </row>
    <row r="158" spans="1:9" ht="18.75">
      <c r="A158" s="27" t="s">
        <v>12</v>
      </c>
      <c r="B158" s="19">
        <v>4600</v>
      </c>
      <c r="C158" s="19">
        <v>7469.17</v>
      </c>
      <c r="D158" s="19">
        <f>SUM(B158:C158)</f>
        <v>12069.17</v>
      </c>
      <c r="E158" s="20">
        <v>12069.17</v>
      </c>
      <c r="F158" s="17">
        <f t="shared" si="15"/>
        <v>0</v>
      </c>
      <c r="G158" s="18">
        <f t="shared" si="16"/>
        <v>1</v>
      </c>
      <c r="H158" s="58"/>
      <c r="I158" s="63"/>
    </row>
    <row r="159" spans="1:9" ht="18.75">
      <c r="A159" s="26" t="s">
        <v>187</v>
      </c>
      <c r="B159" s="19">
        <f>B160</f>
        <v>0</v>
      </c>
      <c r="C159" s="19">
        <f>C160</f>
        <v>22600</v>
      </c>
      <c r="D159" s="19">
        <f>D160</f>
        <v>22600</v>
      </c>
      <c r="E159" s="20">
        <f>E160</f>
        <v>22600</v>
      </c>
      <c r="F159" s="20">
        <f>F160</f>
        <v>0</v>
      </c>
      <c r="G159" s="18">
        <f>SUM(E159/D159)</f>
        <v>1</v>
      </c>
      <c r="H159" s="58"/>
      <c r="I159" s="34"/>
    </row>
    <row r="160" spans="1:9" ht="18.75">
      <c r="A160" s="27" t="s">
        <v>188</v>
      </c>
      <c r="B160" s="16"/>
      <c r="C160" s="16">
        <v>22600</v>
      </c>
      <c r="D160" s="16">
        <f>SUM(B160:C160)</f>
        <v>22600</v>
      </c>
      <c r="E160" s="17">
        <v>22600</v>
      </c>
      <c r="F160" s="17">
        <f>SUM(D160-E160)</f>
        <v>0</v>
      </c>
      <c r="G160" s="18">
        <f>SUM(E160/D160)</f>
        <v>1</v>
      </c>
      <c r="H160" s="58"/>
      <c r="I160" s="34"/>
    </row>
    <row r="161" spans="1:9" ht="18.75">
      <c r="A161" s="26" t="s">
        <v>97</v>
      </c>
      <c r="B161" s="19">
        <f>B162</f>
        <v>277800</v>
      </c>
      <c r="C161" s="19">
        <f>C162</f>
        <v>-165548.21</v>
      </c>
      <c r="D161" s="19">
        <f>D162</f>
        <v>112251.79000000001</v>
      </c>
      <c r="E161" s="20">
        <f>E162</f>
        <v>112251.79</v>
      </c>
      <c r="F161" s="20">
        <f>F162</f>
        <v>0</v>
      </c>
      <c r="G161" s="18">
        <f t="shared" si="16"/>
        <v>0.9999999999999999</v>
      </c>
      <c r="H161" s="58"/>
      <c r="I161" s="34"/>
    </row>
    <row r="162" spans="1:9" ht="18.75">
      <c r="A162" s="27" t="s">
        <v>11</v>
      </c>
      <c r="B162" s="16">
        <v>277800</v>
      </c>
      <c r="C162" s="16">
        <v>-165548.21</v>
      </c>
      <c r="D162" s="16">
        <f>SUM(B162:C162)</f>
        <v>112251.79000000001</v>
      </c>
      <c r="E162" s="17">
        <v>112251.79</v>
      </c>
      <c r="F162" s="17">
        <v>0</v>
      </c>
      <c r="G162" s="18">
        <f t="shared" si="16"/>
        <v>0.9999999999999999</v>
      </c>
      <c r="H162" s="58"/>
      <c r="I162" s="62"/>
    </row>
    <row r="163" spans="1:9" ht="18.75">
      <c r="A163" s="26" t="s">
        <v>69</v>
      </c>
      <c r="B163" s="19">
        <f>SUM(B164:B165)</f>
        <v>25000</v>
      </c>
      <c r="C163" s="19">
        <f>SUM(C164:C165)</f>
        <v>-1911</v>
      </c>
      <c r="D163" s="19">
        <f>SUM(B163+C163)</f>
        <v>23089</v>
      </c>
      <c r="E163" s="20">
        <f>SUM(E164:E165)</f>
        <v>23089</v>
      </c>
      <c r="F163" s="20">
        <f>SUM(F164:F165)</f>
        <v>0</v>
      </c>
      <c r="G163" s="18">
        <f t="shared" si="16"/>
        <v>1</v>
      </c>
      <c r="H163" s="58"/>
      <c r="I163" s="35"/>
    </row>
    <row r="164" spans="1:9" ht="18.75">
      <c r="A164" s="27" t="s">
        <v>103</v>
      </c>
      <c r="B164" s="16"/>
      <c r="C164" s="16"/>
      <c r="D164" s="16">
        <f>SUM(B164:C164)</f>
        <v>0</v>
      </c>
      <c r="E164" s="17"/>
      <c r="F164" s="17">
        <f>SUM(D164-E164)</f>
        <v>0</v>
      </c>
      <c r="G164" s="18" t="e">
        <f t="shared" si="16"/>
        <v>#DIV/0!</v>
      </c>
      <c r="H164" s="58"/>
      <c r="I164" s="35"/>
    </row>
    <row r="165" spans="1:9" ht="18.75">
      <c r="A165" s="27" t="s">
        <v>70</v>
      </c>
      <c r="B165" s="16">
        <v>25000</v>
      </c>
      <c r="C165" s="16">
        <v>-1911</v>
      </c>
      <c r="D165" s="16">
        <f>SUM(B165:C165)</f>
        <v>23089</v>
      </c>
      <c r="E165" s="17">
        <v>23089</v>
      </c>
      <c r="F165" s="17">
        <f>SUM(D165-E165)</f>
        <v>0</v>
      </c>
      <c r="G165" s="18">
        <f t="shared" si="16"/>
        <v>1</v>
      </c>
      <c r="H165" s="58"/>
      <c r="I165" s="63"/>
    </row>
    <row r="166" spans="1:9" ht="18.75">
      <c r="A166" s="26" t="s">
        <v>71</v>
      </c>
      <c r="B166" s="19">
        <f>SUM(B167:B168)</f>
        <v>14062900</v>
      </c>
      <c r="C166" s="19">
        <f>SUM(C167:C168)</f>
        <v>-2660606.5300000003</v>
      </c>
      <c r="D166" s="19">
        <f>SUM(D167:D168)</f>
        <v>11402293.469999999</v>
      </c>
      <c r="E166" s="23">
        <f>SUM(E167:E168)</f>
        <v>11368489.95</v>
      </c>
      <c r="F166" s="24">
        <f>D166-E166</f>
        <v>33803.51999999955</v>
      </c>
      <c r="G166" s="18">
        <f t="shared" si="16"/>
        <v>0.9970353753752315</v>
      </c>
      <c r="H166" s="58"/>
      <c r="I166" s="32"/>
    </row>
    <row r="167" spans="1:9" ht="18.75">
      <c r="A167" s="27" t="s">
        <v>36</v>
      </c>
      <c r="B167" s="16">
        <v>1716800</v>
      </c>
      <c r="C167" s="16">
        <v>73325.46</v>
      </c>
      <c r="D167" s="17">
        <f>SUM(B167:C167)</f>
        <v>1790125.46</v>
      </c>
      <c r="E167" s="17">
        <v>1790125.46</v>
      </c>
      <c r="F167" s="16">
        <f>SUM(D167-E167)</f>
        <v>0</v>
      </c>
      <c r="G167" s="18">
        <f t="shared" si="16"/>
        <v>1</v>
      </c>
      <c r="H167" s="58"/>
      <c r="I167" s="31"/>
    </row>
    <row r="168" spans="1:9" ht="18.75">
      <c r="A168" s="27" t="s">
        <v>26</v>
      </c>
      <c r="B168" s="16">
        <v>12346100</v>
      </c>
      <c r="C168" s="16">
        <v>-2733931.99</v>
      </c>
      <c r="D168" s="17">
        <f>SUM(B168:C168)</f>
        <v>9612168.01</v>
      </c>
      <c r="E168" s="17">
        <v>9578364.49</v>
      </c>
      <c r="F168" s="16">
        <f>SUM(D168-E168)</f>
        <v>33803.51999999955</v>
      </c>
      <c r="G168" s="18">
        <f t="shared" si="16"/>
        <v>0.996483257474814</v>
      </c>
      <c r="H168" s="58"/>
      <c r="I168" s="31"/>
    </row>
    <row r="169" spans="1:9" ht="18.75">
      <c r="A169" s="26" t="s">
        <v>72</v>
      </c>
      <c r="B169" s="19">
        <f>B170</f>
        <v>70400</v>
      </c>
      <c r="C169" s="19">
        <f>C170</f>
        <v>37547.45</v>
      </c>
      <c r="D169" s="19">
        <f>SUM(B169+C169)</f>
        <v>107947.45</v>
      </c>
      <c r="E169" s="20">
        <f>E170</f>
        <v>107947.05</v>
      </c>
      <c r="F169" s="19">
        <f>SUM(D169-E169)</f>
        <v>0.39999999999417923</v>
      </c>
      <c r="G169" s="18">
        <f t="shared" si="16"/>
        <v>0.9999962944932929</v>
      </c>
      <c r="H169" s="58"/>
      <c r="I169" s="31"/>
    </row>
    <row r="170" spans="1:9" ht="18.75">
      <c r="A170" s="27" t="s">
        <v>49</v>
      </c>
      <c r="B170" s="16">
        <v>70400</v>
      </c>
      <c r="C170" s="16">
        <v>37547.45</v>
      </c>
      <c r="D170" s="16">
        <f>SUM(B170+C170)</f>
        <v>107947.45</v>
      </c>
      <c r="E170" s="17">
        <v>107947.05</v>
      </c>
      <c r="F170" s="16">
        <f>SUM(D170-E170)</f>
        <v>0.39999999999417923</v>
      </c>
      <c r="G170" s="18">
        <f t="shared" si="16"/>
        <v>0.9999962944932929</v>
      </c>
      <c r="H170" s="58"/>
      <c r="I170" s="58"/>
    </row>
    <row r="171" spans="1:9" ht="18.75">
      <c r="A171" s="26" t="s">
        <v>73</v>
      </c>
      <c r="B171" s="19">
        <f>SUM(B172:B173)</f>
        <v>4268200</v>
      </c>
      <c r="C171" s="19">
        <f>SUM(C172:C173)</f>
        <v>-797840.92</v>
      </c>
      <c r="D171" s="19">
        <f>SUM(B171+C171)</f>
        <v>3470359.08</v>
      </c>
      <c r="E171" s="20">
        <f>SUM(E172:E173)</f>
        <v>3410205.0500000003</v>
      </c>
      <c r="F171" s="19">
        <f>D171-E171</f>
        <v>60154.029999999795</v>
      </c>
      <c r="G171" s="18">
        <f t="shared" si="16"/>
        <v>0.9826663383778719</v>
      </c>
      <c r="H171" s="58"/>
      <c r="I171" s="32"/>
    </row>
    <row r="172" spans="1:9" ht="18.75">
      <c r="A172" s="27" t="s">
        <v>37</v>
      </c>
      <c r="B172" s="16">
        <v>524600</v>
      </c>
      <c r="C172" s="16">
        <v>11337.14</v>
      </c>
      <c r="D172" s="17">
        <f>SUM(B172:C172)</f>
        <v>535937.14</v>
      </c>
      <c r="E172" s="17">
        <v>535937.14</v>
      </c>
      <c r="F172" s="16">
        <f aca="true" t="shared" si="17" ref="F172:F179">SUM(D172-E172)</f>
        <v>0</v>
      </c>
      <c r="G172" s="18">
        <f t="shared" si="16"/>
        <v>1</v>
      </c>
      <c r="H172" s="58"/>
      <c r="I172" s="31"/>
    </row>
    <row r="173" spans="1:9" ht="18.75">
      <c r="A173" s="27" t="s">
        <v>28</v>
      </c>
      <c r="B173" s="16">
        <v>3743600</v>
      </c>
      <c r="C173" s="16">
        <v>-809178.06</v>
      </c>
      <c r="D173" s="17">
        <f>SUM(B173:C173)</f>
        <v>2934421.94</v>
      </c>
      <c r="E173" s="17">
        <v>2874267.91</v>
      </c>
      <c r="F173" s="16">
        <f t="shared" si="17"/>
        <v>60154.029999999795</v>
      </c>
      <c r="G173" s="18">
        <f t="shared" si="16"/>
        <v>0.9795005519894662</v>
      </c>
      <c r="H173" s="58"/>
      <c r="I173" s="31"/>
    </row>
    <row r="174" spans="1:9" ht="18.75">
      <c r="A174" s="26" t="s">
        <v>201</v>
      </c>
      <c r="B174" s="19">
        <f>B175</f>
        <v>0</v>
      </c>
      <c r="C174" s="19">
        <f>C175</f>
        <v>838993.75</v>
      </c>
      <c r="D174" s="20">
        <f>D175</f>
        <v>838993.75</v>
      </c>
      <c r="E174" s="20">
        <f>E175</f>
        <v>838172.33</v>
      </c>
      <c r="F174" s="19">
        <f t="shared" si="17"/>
        <v>821.4200000000419</v>
      </c>
      <c r="G174" s="18">
        <f t="shared" si="16"/>
        <v>0.9990209462227817</v>
      </c>
      <c r="H174" s="58"/>
      <c r="I174" s="31"/>
    </row>
    <row r="175" spans="1:9" ht="18.75">
      <c r="A175" s="27" t="s">
        <v>91</v>
      </c>
      <c r="B175" s="16"/>
      <c r="C175" s="16">
        <v>838993.75</v>
      </c>
      <c r="D175" s="17">
        <f>B175+C175</f>
        <v>838993.75</v>
      </c>
      <c r="E175" s="57">
        <v>838172.33</v>
      </c>
      <c r="F175" s="16">
        <f t="shared" si="17"/>
        <v>821.4200000000419</v>
      </c>
      <c r="G175" s="18">
        <f t="shared" si="16"/>
        <v>0.9990209462227817</v>
      </c>
      <c r="H175" s="58"/>
      <c r="I175" s="58"/>
    </row>
    <row r="176" spans="1:9" ht="18.75">
      <c r="A176" s="26" t="s">
        <v>202</v>
      </c>
      <c r="B176" s="19">
        <f>B177</f>
        <v>0</v>
      </c>
      <c r="C176" s="19">
        <f>C177</f>
        <v>0</v>
      </c>
      <c r="D176" s="20">
        <f>D177</f>
        <v>0</v>
      </c>
      <c r="E176" s="20">
        <f>E177</f>
        <v>0</v>
      </c>
      <c r="F176" s="19">
        <f>SUM(D176-E176)</f>
        <v>0</v>
      </c>
      <c r="G176" s="18" t="e">
        <f t="shared" si="16"/>
        <v>#DIV/0!</v>
      </c>
      <c r="H176" s="58"/>
      <c r="I176" s="31"/>
    </row>
    <row r="177" spans="1:9" ht="18.75">
      <c r="A177" s="27" t="s">
        <v>49</v>
      </c>
      <c r="B177" s="16"/>
      <c r="C177" s="16"/>
      <c r="D177" s="17">
        <f>B177+C177</f>
        <v>0</v>
      </c>
      <c r="E177" s="17"/>
      <c r="F177" s="16">
        <f>SUM(D177-E177)</f>
        <v>0</v>
      </c>
      <c r="G177" s="18" t="e">
        <f t="shared" si="16"/>
        <v>#DIV/0!</v>
      </c>
      <c r="H177" s="58"/>
      <c r="I177" s="31"/>
    </row>
    <row r="178" spans="1:9" ht="18.75">
      <c r="A178" s="26" t="s">
        <v>203</v>
      </c>
      <c r="B178" s="19">
        <f>B179</f>
        <v>0</v>
      </c>
      <c r="C178" s="19">
        <f>C179</f>
        <v>253406.32</v>
      </c>
      <c r="D178" s="20">
        <f>D179</f>
        <v>253406.32</v>
      </c>
      <c r="E178" s="20">
        <f>E179</f>
        <v>253158.27</v>
      </c>
      <c r="F178" s="19">
        <f t="shared" si="17"/>
        <v>248.05000000001746</v>
      </c>
      <c r="G178" s="18">
        <f t="shared" si="16"/>
        <v>0.9990211372786597</v>
      </c>
      <c r="H178" s="58"/>
      <c r="I178" s="31"/>
    </row>
    <row r="179" spans="1:9" ht="18.75">
      <c r="A179" s="27" t="s">
        <v>92</v>
      </c>
      <c r="B179" s="16"/>
      <c r="C179" s="16">
        <v>253406.32</v>
      </c>
      <c r="D179" s="17">
        <f>B179+C179</f>
        <v>253406.32</v>
      </c>
      <c r="E179" s="57">
        <v>253158.27</v>
      </c>
      <c r="F179" s="16">
        <f t="shared" si="17"/>
        <v>248.05000000001746</v>
      </c>
      <c r="G179" s="18">
        <f t="shared" si="16"/>
        <v>0.9990211372786597</v>
      </c>
      <c r="H179" s="58"/>
      <c r="I179" s="31"/>
    </row>
    <row r="180" spans="1:9" ht="18.75">
      <c r="A180" s="26" t="s">
        <v>199</v>
      </c>
      <c r="B180" s="19">
        <v>0</v>
      </c>
      <c r="C180" s="19">
        <f>C181</f>
        <v>277711.91</v>
      </c>
      <c r="D180" s="20">
        <f>D181</f>
        <v>277711.91</v>
      </c>
      <c r="E180" s="20">
        <f>E181</f>
        <v>277711.91</v>
      </c>
      <c r="F180" s="19">
        <f>SUM(D180-E180)</f>
        <v>0</v>
      </c>
      <c r="G180" s="18">
        <f>SUM(E180/D180)</f>
        <v>1</v>
      </c>
      <c r="H180" s="58"/>
      <c r="I180" s="31"/>
    </row>
    <row r="181" spans="1:9" ht="18.75">
      <c r="A181" s="27" t="s">
        <v>166</v>
      </c>
      <c r="B181" s="16"/>
      <c r="C181" s="16">
        <v>277711.91</v>
      </c>
      <c r="D181" s="17">
        <f>B181+C181</f>
        <v>277711.91</v>
      </c>
      <c r="E181" s="57">
        <v>277711.91</v>
      </c>
      <c r="F181" s="16">
        <f>SUM(D181-E181)</f>
        <v>0</v>
      </c>
      <c r="G181" s="18">
        <f>SUM(E181/D181)</f>
        <v>1</v>
      </c>
      <c r="H181" s="58"/>
      <c r="I181" s="31"/>
    </row>
    <row r="182" spans="1:9" ht="18.75">
      <c r="A182" s="26" t="s">
        <v>200</v>
      </c>
      <c r="B182" s="19">
        <f>B183</f>
        <v>0</v>
      </c>
      <c r="C182" s="19">
        <f>C183</f>
        <v>83869.23</v>
      </c>
      <c r="D182" s="20">
        <f>D183</f>
        <v>83869.23</v>
      </c>
      <c r="E182" s="20">
        <f>E183</f>
        <v>83869.23</v>
      </c>
      <c r="F182" s="19">
        <f>SUM(D182-E182)</f>
        <v>0</v>
      </c>
      <c r="G182" s="18">
        <f>SUM(E182/D182)</f>
        <v>1</v>
      </c>
      <c r="H182" s="58"/>
      <c r="I182" s="31"/>
    </row>
    <row r="183" spans="1:9" ht="18.75">
      <c r="A183" s="27" t="s">
        <v>92</v>
      </c>
      <c r="B183" s="16"/>
      <c r="C183" s="16">
        <v>83869.23</v>
      </c>
      <c r="D183" s="17">
        <f>B183+C183</f>
        <v>83869.23</v>
      </c>
      <c r="E183" s="57">
        <v>83869.23</v>
      </c>
      <c r="F183" s="16">
        <f>SUM(D183-E183)</f>
        <v>0</v>
      </c>
      <c r="G183" s="18">
        <f>SUM(E183/D183)</f>
        <v>1</v>
      </c>
      <c r="H183" s="58"/>
      <c r="I183" s="31"/>
    </row>
    <row r="184" spans="1:9" ht="18.75">
      <c r="A184" s="26" t="s">
        <v>74</v>
      </c>
      <c r="B184" s="19">
        <f>SUM(B185)</f>
        <v>14300</v>
      </c>
      <c r="C184" s="19">
        <f>C185</f>
        <v>21159.96</v>
      </c>
      <c r="D184" s="19">
        <f>SUM(D185)</f>
        <v>35459.96</v>
      </c>
      <c r="E184" s="20">
        <f>SUM(E185)</f>
        <v>35459.96</v>
      </c>
      <c r="F184" s="19">
        <f>SUM(F185)</f>
        <v>0</v>
      </c>
      <c r="G184" s="18">
        <f t="shared" si="16"/>
        <v>1</v>
      </c>
      <c r="H184" s="58"/>
      <c r="I184" s="32"/>
    </row>
    <row r="185" spans="1:9" ht="23.25" customHeight="1">
      <c r="A185" s="27" t="s">
        <v>10</v>
      </c>
      <c r="B185" s="16">
        <v>14300</v>
      </c>
      <c r="C185" s="16">
        <v>21159.96</v>
      </c>
      <c r="D185" s="16">
        <f>SUM(B185:C185)</f>
        <v>35459.96</v>
      </c>
      <c r="E185" s="17">
        <v>35459.96</v>
      </c>
      <c r="F185" s="16">
        <f>SUM(D185-E185)</f>
        <v>0</v>
      </c>
      <c r="G185" s="18">
        <f t="shared" si="16"/>
        <v>1</v>
      </c>
      <c r="H185" s="58"/>
      <c r="I185" s="60"/>
    </row>
    <row r="186" spans="1:9" ht="18.75">
      <c r="A186" s="26" t="s">
        <v>83</v>
      </c>
      <c r="B186" s="19">
        <f>B188+B187</f>
        <v>15200</v>
      </c>
      <c r="C186" s="19">
        <f>C188+C187</f>
        <v>-5400</v>
      </c>
      <c r="D186" s="19">
        <f>D188+D187</f>
        <v>9800</v>
      </c>
      <c r="E186" s="20">
        <f>E188+E187</f>
        <v>9800</v>
      </c>
      <c r="F186" s="19">
        <f>F188+F187</f>
        <v>0</v>
      </c>
      <c r="G186" s="18">
        <f t="shared" si="16"/>
        <v>1</v>
      </c>
      <c r="H186" s="58"/>
      <c r="I186" s="31"/>
    </row>
    <row r="187" spans="1:9" ht="32.25">
      <c r="A187" s="28" t="s">
        <v>105</v>
      </c>
      <c r="B187" s="16">
        <v>1200</v>
      </c>
      <c r="C187" s="16"/>
      <c r="D187" s="16">
        <f>SUM(B187:C187)</f>
        <v>1200</v>
      </c>
      <c r="E187" s="17">
        <v>1200</v>
      </c>
      <c r="F187" s="16">
        <f>D187-E187</f>
        <v>0</v>
      </c>
      <c r="G187" s="18">
        <f t="shared" si="16"/>
        <v>1</v>
      </c>
      <c r="H187" s="58"/>
      <c r="I187" s="31"/>
    </row>
    <row r="188" spans="1:9" ht="18.75">
      <c r="A188" s="27" t="s">
        <v>84</v>
      </c>
      <c r="B188" s="16">
        <v>14000</v>
      </c>
      <c r="C188" s="16">
        <v>-5400</v>
      </c>
      <c r="D188" s="16">
        <f>SUM(B188:C188)</f>
        <v>8600</v>
      </c>
      <c r="E188" s="17">
        <v>8600</v>
      </c>
      <c r="F188" s="16">
        <f>D188-E188</f>
        <v>0</v>
      </c>
      <c r="G188" s="18">
        <f t="shared" si="16"/>
        <v>1</v>
      </c>
      <c r="H188" s="58"/>
      <c r="I188" s="30"/>
    </row>
    <row r="189" spans="1:9" ht="18.75">
      <c r="A189" s="26" t="s">
        <v>75</v>
      </c>
      <c r="B189" s="19">
        <f>B192</f>
        <v>0</v>
      </c>
      <c r="C189" s="19">
        <f>C192+C190+C191</f>
        <v>38500</v>
      </c>
      <c r="D189" s="19">
        <f>D192+D190+D191</f>
        <v>38500</v>
      </c>
      <c r="E189" s="20">
        <f>E192+E190+E191</f>
        <v>38500</v>
      </c>
      <c r="F189" s="19">
        <f>SUM(F190:F192)</f>
        <v>0</v>
      </c>
      <c r="G189" s="18">
        <f t="shared" si="16"/>
        <v>1</v>
      </c>
      <c r="H189" s="58"/>
      <c r="I189" s="32"/>
    </row>
    <row r="190" spans="1:9" ht="18.75">
      <c r="A190" s="27" t="s">
        <v>88</v>
      </c>
      <c r="B190" s="16"/>
      <c r="C190" s="16"/>
      <c r="D190" s="16"/>
      <c r="E190" s="17"/>
      <c r="F190" s="16">
        <f>SUM(D190-E190)</f>
        <v>0</v>
      </c>
      <c r="G190" s="18">
        <v>0</v>
      </c>
      <c r="H190" s="58"/>
      <c r="I190" s="32"/>
    </row>
    <row r="191" spans="1:9" ht="18.75">
      <c r="A191" s="27" t="s">
        <v>169</v>
      </c>
      <c r="B191" s="16"/>
      <c r="C191" s="16"/>
      <c r="D191" s="16">
        <f>SUM(B191:C191)</f>
        <v>0</v>
      </c>
      <c r="E191" s="17"/>
      <c r="F191" s="16">
        <f>SUM(D191-E191)</f>
        <v>0</v>
      </c>
      <c r="G191" s="18">
        <v>0</v>
      </c>
      <c r="H191" s="58"/>
      <c r="I191" s="32"/>
    </row>
    <row r="192" spans="1:9" ht="18.75">
      <c r="A192" s="27" t="s">
        <v>79</v>
      </c>
      <c r="B192" s="16"/>
      <c r="C192" s="16">
        <v>38500</v>
      </c>
      <c r="D192" s="16">
        <f>SUM(B192:C192)</f>
        <v>38500</v>
      </c>
      <c r="E192" s="17">
        <v>38500</v>
      </c>
      <c r="F192" s="16">
        <f>SUM(D192-E192)</f>
        <v>0</v>
      </c>
      <c r="G192" s="18">
        <f t="shared" si="16"/>
        <v>1</v>
      </c>
      <c r="H192" s="58"/>
      <c r="I192" s="31"/>
    </row>
    <row r="193" spans="1:9" ht="18.75">
      <c r="A193" s="26" t="s">
        <v>76</v>
      </c>
      <c r="B193" s="19">
        <f>SUM(B194)</f>
        <v>9200</v>
      </c>
      <c r="C193" s="19">
        <f>SUM(C194)</f>
        <v>-5200</v>
      </c>
      <c r="D193" s="19">
        <f>SUM(D194)</f>
        <v>4000</v>
      </c>
      <c r="E193" s="20">
        <f>SUM(E194)</f>
        <v>4000</v>
      </c>
      <c r="F193" s="19">
        <f>SUM(F194)</f>
        <v>0</v>
      </c>
      <c r="G193" s="18">
        <f t="shared" si="16"/>
        <v>1</v>
      </c>
      <c r="H193" s="58"/>
      <c r="I193" s="32"/>
    </row>
    <row r="194" spans="1:9" ht="18.75">
      <c r="A194" s="27" t="s">
        <v>39</v>
      </c>
      <c r="B194" s="16">
        <v>9200</v>
      </c>
      <c r="C194" s="16">
        <v>-5200</v>
      </c>
      <c r="D194" s="16">
        <f>SUM(B194:C194)</f>
        <v>4000</v>
      </c>
      <c r="E194" s="17">
        <v>4000</v>
      </c>
      <c r="F194" s="16">
        <f aca="true" t="shared" si="18" ref="F194:F200">SUM(D194-E194)</f>
        <v>0</v>
      </c>
      <c r="G194" s="18">
        <f t="shared" si="16"/>
        <v>1</v>
      </c>
      <c r="H194" s="58"/>
      <c r="I194" s="30"/>
    </row>
    <row r="195" spans="1:9" ht="18.75">
      <c r="A195" s="26" t="s">
        <v>77</v>
      </c>
      <c r="B195" s="19">
        <f>B196</f>
        <v>12100</v>
      </c>
      <c r="C195" s="19">
        <f>SUM(C196:C196)</f>
        <v>-900</v>
      </c>
      <c r="D195" s="19">
        <f>SUM(D196:D196)</f>
        <v>11200</v>
      </c>
      <c r="E195" s="20">
        <f>SUM(E196:E196)</f>
        <v>11200</v>
      </c>
      <c r="F195" s="19">
        <f>F196</f>
        <v>0</v>
      </c>
      <c r="G195" s="18">
        <f t="shared" si="16"/>
        <v>1</v>
      </c>
      <c r="H195" s="58"/>
      <c r="I195" s="32"/>
    </row>
    <row r="196" spans="1:9" ht="18.75">
      <c r="A196" s="27" t="s">
        <v>47</v>
      </c>
      <c r="B196" s="16">
        <v>12100</v>
      </c>
      <c r="C196" s="16">
        <v>-900</v>
      </c>
      <c r="D196" s="16">
        <f>SUM(B196:C196)</f>
        <v>11200</v>
      </c>
      <c r="E196" s="17">
        <v>11200</v>
      </c>
      <c r="F196" s="16">
        <f t="shared" si="18"/>
        <v>0</v>
      </c>
      <c r="G196" s="18">
        <f t="shared" si="16"/>
        <v>1</v>
      </c>
      <c r="H196" s="58"/>
      <c r="I196" s="58"/>
    </row>
    <row r="197" spans="1:9" ht="18.75">
      <c r="A197" s="26" t="s">
        <v>78</v>
      </c>
      <c r="B197" s="19">
        <f>SUM(B198:B200)</f>
        <v>143200</v>
      </c>
      <c r="C197" s="19">
        <f>SUM(C198:C200)</f>
        <v>-24448.35</v>
      </c>
      <c r="D197" s="19">
        <f>SUM(D198:D200)</f>
        <v>118751.65</v>
      </c>
      <c r="E197" s="20">
        <f>SUM(E198:E200)</f>
        <v>118751.65</v>
      </c>
      <c r="F197" s="19">
        <f t="shared" si="18"/>
        <v>0</v>
      </c>
      <c r="G197" s="18">
        <f t="shared" si="16"/>
        <v>1</v>
      </c>
      <c r="H197" s="58"/>
      <c r="I197" s="32"/>
    </row>
    <row r="198" spans="1:9" ht="18.75">
      <c r="A198" s="27" t="s">
        <v>178</v>
      </c>
      <c r="B198" s="16">
        <v>43200</v>
      </c>
      <c r="C198" s="16">
        <v>-43200</v>
      </c>
      <c r="D198" s="16">
        <f>SUM(B198:C198)</f>
        <v>0</v>
      </c>
      <c r="E198" s="25"/>
      <c r="F198" s="16">
        <f t="shared" si="18"/>
        <v>0</v>
      </c>
      <c r="G198" s="18">
        <v>0</v>
      </c>
      <c r="H198" s="58"/>
      <c r="I198" s="31"/>
    </row>
    <row r="199" spans="1:9" ht="18.75">
      <c r="A199" s="27" t="s">
        <v>239</v>
      </c>
      <c r="B199" s="16"/>
      <c r="C199" s="16">
        <v>39847</v>
      </c>
      <c r="D199" s="16">
        <v>39847</v>
      </c>
      <c r="E199" s="25">
        <v>39847</v>
      </c>
      <c r="F199" s="16">
        <f>SUM(D199-E199)</f>
        <v>0</v>
      </c>
      <c r="G199" s="18">
        <f>SUM(E199/D199)</f>
        <v>1</v>
      </c>
      <c r="H199" s="58"/>
      <c r="I199" s="31"/>
    </row>
    <row r="200" spans="1:9" ht="18.75">
      <c r="A200" s="27" t="s">
        <v>9</v>
      </c>
      <c r="B200" s="16">
        <v>100000</v>
      </c>
      <c r="C200" s="16">
        <v>-21095.35</v>
      </c>
      <c r="D200" s="16">
        <f>SUM(B200:C200)</f>
        <v>78904.65</v>
      </c>
      <c r="E200" s="17">
        <v>78904.65</v>
      </c>
      <c r="F200" s="16">
        <f t="shared" si="18"/>
        <v>0</v>
      </c>
      <c r="G200" s="18">
        <f t="shared" si="16"/>
        <v>1</v>
      </c>
      <c r="H200" s="58"/>
      <c r="I200" s="31"/>
    </row>
    <row r="201" spans="1:9" ht="18.75">
      <c r="A201" s="26" t="s">
        <v>80</v>
      </c>
      <c r="B201" s="19">
        <f>SUM(B202:B202)</f>
        <v>30000</v>
      </c>
      <c r="C201" s="19">
        <f>SUM(C202:C202)</f>
        <v>466.39</v>
      </c>
      <c r="D201" s="19">
        <f>SUM(D202:D202)</f>
        <v>30466.39</v>
      </c>
      <c r="E201" s="20">
        <f>SUM(E202:E202)</f>
        <v>30466.39</v>
      </c>
      <c r="F201" s="19">
        <f>SUM(F202:F202)</f>
        <v>0</v>
      </c>
      <c r="G201" s="18">
        <f t="shared" si="16"/>
        <v>1</v>
      </c>
      <c r="H201" s="58"/>
      <c r="I201" s="32"/>
    </row>
    <row r="202" spans="1:9" ht="18.75">
      <c r="A202" s="27" t="s">
        <v>8</v>
      </c>
      <c r="B202" s="16">
        <v>30000</v>
      </c>
      <c r="C202" s="16">
        <v>466.39</v>
      </c>
      <c r="D202" s="16">
        <f>SUM(B202:C202)</f>
        <v>30466.39</v>
      </c>
      <c r="E202" s="17">
        <v>30466.39</v>
      </c>
      <c r="F202" s="16">
        <f>SUM(D202-E202)</f>
        <v>0</v>
      </c>
      <c r="G202" s="18">
        <f t="shared" si="16"/>
        <v>1</v>
      </c>
      <c r="H202" s="58"/>
      <c r="I202" s="30"/>
    </row>
    <row r="203" spans="1:9" ht="18.75">
      <c r="A203" s="26" t="s">
        <v>85</v>
      </c>
      <c r="B203" s="19">
        <f>SUM(B204:B204)</f>
        <v>3500</v>
      </c>
      <c r="C203" s="19">
        <f>SUM(C204:C204)</f>
        <v>758</v>
      </c>
      <c r="D203" s="19">
        <f>SUM(B203:C203)</f>
        <v>4258</v>
      </c>
      <c r="E203" s="20">
        <f>SUM(E204:E204)</f>
        <v>4258</v>
      </c>
      <c r="F203" s="19">
        <f>SUM(F204:F204)</f>
        <v>0</v>
      </c>
      <c r="G203" s="18">
        <f t="shared" si="16"/>
        <v>1</v>
      </c>
      <c r="H203" s="58"/>
      <c r="I203" s="31"/>
    </row>
    <row r="204" spans="1:9" ht="18.75">
      <c r="A204" s="27" t="s">
        <v>81</v>
      </c>
      <c r="B204" s="16">
        <v>3500</v>
      </c>
      <c r="C204" s="16">
        <v>758</v>
      </c>
      <c r="D204" s="16">
        <f>SUM(B204:C204)</f>
        <v>4258</v>
      </c>
      <c r="E204" s="17">
        <v>4258</v>
      </c>
      <c r="F204" s="16">
        <f>D204-E204</f>
        <v>0</v>
      </c>
      <c r="G204" s="18">
        <f t="shared" si="16"/>
        <v>1</v>
      </c>
      <c r="H204" s="58"/>
      <c r="I204" s="30"/>
    </row>
    <row r="205" spans="1:9" ht="18.75">
      <c r="A205" s="26" t="s">
        <v>82</v>
      </c>
      <c r="B205" s="19">
        <f>SUM(B206)</f>
        <v>1532300</v>
      </c>
      <c r="C205" s="19">
        <f>C206</f>
        <v>-851703</v>
      </c>
      <c r="D205" s="19">
        <f>SUM(B205:C205)</f>
        <v>680597</v>
      </c>
      <c r="E205" s="20">
        <f>SUM(E206)</f>
        <v>663411.8</v>
      </c>
      <c r="F205" s="19">
        <f>SUM(F206)</f>
        <v>17185.199999999953</v>
      </c>
      <c r="G205" s="18">
        <f t="shared" si="16"/>
        <v>0.9747498152357417</v>
      </c>
      <c r="H205" s="58"/>
      <c r="I205" s="32"/>
    </row>
    <row r="206" spans="1:9" ht="21.75" customHeight="1">
      <c r="A206" s="27" t="s">
        <v>198</v>
      </c>
      <c r="B206" s="16">
        <v>1532300</v>
      </c>
      <c r="C206" s="16">
        <v>-851703</v>
      </c>
      <c r="D206" s="16">
        <f>SUM(B206:C206)</f>
        <v>680597</v>
      </c>
      <c r="E206" s="17">
        <v>663411.8</v>
      </c>
      <c r="F206" s="16">
        <f>SUM(D206-E206)</f>
        <v>17185.199999999953</v>
      </c>
      <c r="G206" s="18">
        <f t="shared" si="16"/>
        <v>0.9747498152357417</v>
      </c>
      <c r="H206" s="58"/>
      <c r="I206" s="31"/>
    </row>
    <row r="207" spans="1:9" ht="18.75">
      <c r="A207" s="26" t="s">
        <v>93</v>
      </c>
      <c r="B207" s="19">
        <f>B208</f>
        <v>0</v>
      </c>
      <c r="C207" s="19">
        <f>C208</f>
        <v>258400</v>
      </c>
      <c r="D207" s="19">
        <f>D208</f>
        <v>258400</v>
      </c>
      <c r="E207" s="20">
        <f>E208</f>
        <v>256576.13</v>
      </c>
      <c r="F207" s="19">
        <f>SUM(D207-E207)</f>
        <v>1823.8699999999953</v>
      </c>
      <c r="G207" s="18">
        <f t="shared" si="16"/>
        <v>0.9929416795665635</v>
      </c>
      <c r="H207" s="58"/>
      <c r="I207" s="31"/>
    </row>
    <row r="208" spans="1:9" ht="18.75">
      <c r="A208" s="27" t="s">
        <v>52</v>
      </c>
      <c r="B208" s="16"/>
      <c r="C208" s="16">
        <v>258400</v>
      </c>
      <c r="D208" s="16">
        <f>C208</f>
        <v>258400</v>
      </c>
      <c r="E208" s="17">
        <v>256576.13</v>
      </c>
      <c r="F208" s="16">
        <f>SUM(D208-E208)</f>
        <v>1823.8699999999953</v>
      </c>
      <c r="G208" s="18">
        <f t="shared" si="16"/>
        <v>0.9929416795665635</v>
      </c>
      <c r="H208" s="58"/>
      <c r="I208" s="31"/>
    </row>
    <row r="209" spans="1:9" ht="18.75">
      <c r="A209" s="26" t="s">
        <v>99</v>
      </c>
      <c r="B209" s="19">
        <f>B210</f>
        <v>193100</v>
      </c>
      <c r="C209" s="24">
        <f>C210</f>
        <v>-193100</v>
      </c>
      <c r="D209" s="19">
        <f>D210</f>
        <v>0</v>
      </c>
      <c r="E209" s="20">
        <f>E210</f>
        <v>0</v>
      </c>
      <c r="F209" s="19">
        <f>SUM(D209-E209)</f>
        <v>0</v>
      </c>
      <c r="G209" s="18" t="e">
        <f t="shared" si="16"/>
        <v>#DIV/0!</v>
      </c>
      <c r="H209" s="58"/>
      <c r="I209" s="31"/>
    </row>
    <row r="210" spans="1:9" ht="18.75">
      <c r="A210" s="27" t="s">
        <v>115</v>
      </c>
      <c r="B210" s="16">
        <v>193100</v>
      </c>
      <c r="C210" s="16">
        <v>-193100</v>
      </c>
      <c r="D210" s="16">
        <f>B210+C210</f>
        <v>0</v>
      </c>
      <c r="E210" s="17"/>
      <c r="F210" s="16">
        <f>D210-E210</f>
        <v>0</v>
      </c>
      <c r="G210" s="18" t="e">
        <f t="shared" si="16"/>
        <v>#DIV/0!</v>
      </c>
      <c r="H210" s="58"/>
      <c r="I210" s="31"/>
    </row>
    <row r="211" spans="1:9" ht="18.75">
      <c r="A211" s="26" t="s">
        <v>223</v>
      </c>
      <c r="B211" s="19">
        <f>B212</f>
        <v>0</v>
      </c>
      <c r="C211" s="24">
        <f>C212</f>
        <v>171550</v>
      </c>
      <c r="D211" s="19">
        <f>D212</f>
        <v>171550</v>
      </c>
      <c r="E211" s="20">
        <f>E212</f>
        <v>171550</v>
      </c>
      <c r="F211" s="19">
        <f>SUM(D211-E211)</f>
        <v>0</v>
      </c>
      <c r="G211" s="18">
        <f>SUM(E211/D211)</f>
        <v>1</v>
      </c>
      <c r="H211" s="58"/>
      <c r="I211" s="31"/>
    </row>
    <row r="212" spans="1:9" ht="18.75">
      <c r="A212" s="27" t="s">
        <v>224</v>
      </c>
      <c r="B212" s="16"/>
      <c r="C212" s="16">
        <v>171550</v>
      </c>
      <c r="D212" s="16">
        <f>B212+C212</f>
        <v>171550</v>
      </c>
      <c r="E212" s="17">
        <v>171550</v>
      </c>
      <c r="F212" s="16">
        <f>D212-E212</f>
        <v>0</v>
      </c>
      <c r="G212" s="18">
        <f>SUM(E212/D212)</f>
        <v>1</v>
      </c>
      <c r="H212" s="58"/>
      <c r="I212" s="31"/>
    </row>
    <row r="213" spans="1:9" ht="18.75">
      <c r="A213" s="26" t="s">
        <v>225</v>
      </c>
      <c r="B213" s="19">
        <f>B214</f>
        <v>0</v>
      </c>
      <c r="C213" s="24">
        <f>C214</f>
        <v>171550</v>
      </c>
      <c r="D213" s="19">
        <f>D214</f>
        <v>171550</v>
      </c>
      <c r="E213" s="20">
        <f>E214</f>
        <v>171550</v>
      </c>
      <c r="F213" s="19">
        <f>SUM(D213-E213)</f>
        <v>0</v>
      </c>
      <c r="G213" s="18">
        <f>SUM(E213/D213)</f>
        <v>1</v>
      </c>
      <c r="H213" s="58"/>
      <c r="I213" s="31"/>
    </row>
    <row r="214" spans="1:9" ht="18.75">
      <c r="A214" s="27" t="s">
        <v>224</v>
      </c>
      <c r="B214" s="16"/>
      <c r="C214" s="16">
        <v>171550</v>
      </c>
      <c r="D214" s="16">
        <f>B214+C214</f>
        <v>171550</v>
      </c>
      <c r="E214" s="17">
        <v>171550</v>
      </c>
      <c r="F214" s="16">
        <f>D214-E214</f>
        <v>0</v>
      </c>
      <c r="G214" s="18">
        <f>SUM(E214/D214)</f>
        <v>1</v>
      </c>
      <c r="H214" s="58"/>
      <c r="I214" s="31"/>
    </row>
    <row r="215" spans="1:9" ht="18.75">
      <c r="A215" s="26" t="s">
        <v>110</v>
      </c>
      <c r="B215" s="19">
        <f>B216</f>
        <v>5200000</v>
      </c>
      <c r="C215" s="19">
        <f>C216</f>
        <v>71667.2</v>
      </c>
      <c r="D215" s="19">
        <f>D216</f>
        <v>5271667.2</v>
      </c>
      <c r="E215" s="20">
        <f>E216</f>
        <v>5271667.2</v>
      </c>
      <c r="F215" s="19">
        <f>SUM(D215-E215)</f>
        <v>0</v>
      </c>
      <c r="G215" s="18">
        <f t="shared" si="16"/>
        <v>1</v>
      </c>
      <c r="H215" s="58"/>
      <c r="I215" s="31"/>
    </row>
    <row r="216" spans="1:9" ht="18.75">
      <c r="A216" s="27" t="s">
        <v>111</v>
      </c>
      <c r="B216" s="16">
        <v>5200000</v>
      </c>
      <c r="C216" s="16">
        <v>71667.2</v>
      </c>
      <c r="D216" s="16">
        <f>B216+C216</f>
        <v>5271667.2</v>
      </c>
      <c r="E216" s="57">
        <v>5271667.2</v>
      </c>
      <c r="F216" s="16">
        <f>D216-E216</f>
        <v>0</v>
      </c>
      <c r="G216" s="18">
        <f t="shared" si="16"/>
        <v>1</v>
      </c>
      <c r="H216" s="58"/>
      <c r="I216" s="31"/>
    </row>
    <row r="217" spans="1:9" ht="18.75">
      <c r="A217" s="26" t="s">
        <v>112</v>
      </c>
      <c r="B217" s="19">
        <f>B218</f>
        <v>0</v>
      </c>
      <c r="C217" s="19">
        <f>C218</f>
        <v>112813.66</v>
      </c>
      <c r="D217" s="19">
        <f>SUM(B217:C217)</f>
        <v>112813.66</v>
      </c>
      <c r="E217" s="20">
        <f>E218</f>
        <v>112813.66</v>
      </c>
      <c r="F217" s="19">
        <f>SUM(D217-E217)</f>
        <v>0</v>
      </c>
      <c r="G217" s="18">
        <f t="shared" si="16"/>
        <v>1</v>
      </c>
      <c r="H217" s="58"/>
      <c r="I217" s="31"/>
    </row>
    <row r="218" spans="1:9" ht="18.75">
      <c r="A218" s="27" t="s">
        <v>168</v>
      </c>
      <c r="B218" s="19"/>
      <c r="C218" s="54">
        <v>112813.66</v>
      </c>
      <c r="D218" s="16">
        <f>B218+C218</f>
        <v>112813.66</v>
      </c>
      <c r="E218" s="17">
        <v>112813.66</v>
      </c>
      <c r="F218" s="16">
        <f>D218-E218</f>
        <v>0</v>
      </c>
      <c r="G218" s="18">
        <f aca="true" t="shared" si="19" ref="G218:G230">SUM(E218/D218)</f>
        <v>1</v>
      </c>
      <c r="H218" s="58"/>
      <c r="I218" s="31"/>
    </row>
    <row r="219" spans="1:9" ht="18.75">
      <c r="A219" s="26" t="s">
        <v>226</v>
      </c>
      <c r="B219" s="19">
        <f>SUM(B220)</f>
        <v>0</v>
      </c>
      <c r="C219" s="19">
        <f>C220</f>
        <v>300046.79</v>
      </c>
      <c r="D219" s="19">
        <f>SUM(B219:C219)</f>
        <v>300046.79</v>
      </c>
      <c r="E219" s="20">
        <f>SUM(E220)</f>
        <v>300046.79</v>
      </c>
      <c r="F219" s="19">
        <f>SUM(F220)</f>
        <v>0</v>
      </c>
      <c r="G219" s="18">
        <f t="shared" si="19"/>
        <v>1</v>
      </c>
      <c r="H219" s="58"/>
      <c r="I219" s="31"/>
    </row>
    <row r="220" spans="1:9" ht="18.75">
      <c r="A220" s="27" t="s">
        <v>213</v>
      </c>
      <c r="B220" s="16"/>
      <c r="C220" s="54">
        <v>300046.79</v>
      </c>
      <c r="D220" s="16">
        <f>SUM(B220:C220)</f>
        <v>300046.79</v>
      </c>
      <c r="E220" s="17">
        <v>300046.79</v>
      </c>
      <c r="F220" s="16">
        <f>SUM(D220-E220)</f>
        <v>0</v>
      </c>
      <c r="G220" s="18">
        <f t="shared" si="19"/>
        <v>1</v>
      </c>
      <c r="H220" s="58"/>
      <c r="I220" s="31"/>
    </row>
    <row r="221" spans="1:9" ht="18.75">
      <c r="A221" s="26" t="s">
        <v>163</v>
      </c>
      <c r="B221" s="19">
        <v>0</v>
      </c>
      <c r="C221" s="19">
        <f>C223+C226+C225+C222+C224</f>
        <v>26770.45</v>
      </c>
      <c r="D221" s="19">
        <f>D223+D226+D225+D222+D224</f>
        <v>26770.45</v>
      </c>
      <c r="E221" s="20">
        <f>E223+E226+E225+E222+E224</f>
        <v>26770.45</v>
      </c>
      <c r="F221" s="19">
        <v>0</v>
      </c>
      <c r="G221" s="18">
        <f t="shared" si="19"/>
        <v>1</v>
      </c>
      <c r="H221" s="58"/>
      <c r="I221" s="31"/>
    </row>
    <row r="222" spans="1:9" ht="18.75">
      <c r="A222" s="27" t="s">
        <v>227</v>
      </c>
      <c r="B222" s="19"/>
      <c r="C222" s="16">
        <v>6537.6</v>
      </c>
      <c r="D222" s="16">
        <v>6537.6</v>
      </c>
      <c r="E222" s="17">
        <v>6537.6</v>
      </c>
      <c r="F222" s="16">
        <v>0</v>
      </c>
      <c r="G222" s="18">
        <f t="shared" si="19"/>
        <v>1</v>
      </c>
      <c r="H222" s="58"/>
      <c r="I222" s="31"/>
    </row>
    <row r="223" spans="1:9" ht="18.75">
      <c r="A223" s="27" t="s">
        <v>164</v>
      </c>
      <c r="B223" s="19"/>
      <c r="C223" s="16">
        <v>2940</v>
      </c>
      <c r="D223" s="16">
        <v>2940</v>
      </c>
      <c r="E223" s="17">
        <v>2940</v>
      </c>
      <c r="F223" s="16">
        <v>0</v>
      </c>
      <c r="G223" s="18">
        <f t="shared" si="19"/>
        <v>1</v>
      </c>
      <c r="H223" s="58"/>
      <c r="I223" s="31"/>
    </row>
    <row r="224" spans="1:9" ht="18.75">
      <c r="A224" s="27" t="s">
        <v>229</v>
      </c>
      <c r="B224" s="19"/>
      <c r="C224" s="16">
        <v>2029.98</v>
      </c>
      <c r="D224" s="16">
        <v>2029.98</v>
      </c>
      <c r="E224" s="17">
        <v>2029.98</v>
      </c>
      <c r="F224" s="16">
        <v>0</v>
      </c>
      <c r="G224" s="18">
        <f t="shared" si="19"/>
        <v>1</v>
      </c>
      <c r="H224" s="58"/>
      <c r="I224" s="31"/>
    </row>
    <row r="225" spans="1:9" ht="18.75">
      <c r="A225" s="27" t="s">
        <v>228</v>
      </c>
      <c r="B225" s="19"/>
      <c r="C225" s="16">
        <v>1770</v>
      </c>
      <c r="D225" s="16">
        <v>1770</v>
      </c>
      <c r="E225" s="17">
        <v>1770</v>
      </c>
      <c r="F225" s="16">
        <v>0</v>
      </c>
      <c r="G225" s="18">
        <f t="shared" si="19"/>
        <v>1</v>
      </c>
      <c r="H225" s="58"/>
      <c r="I225" s="31"/>
    </row>
    <row r="226" spans="1:9" ht="18.75">
      <c r="A226" s="27" t="s">
        <v>165</v>
      </c>
      <c r="B226" s="16"/>
      <c r="C226" s="16">
        <v>13492.87</v>
      </c>
      <c r="D226" s="16">
        <f>C226</f>
        <v>13492.87</v>
      </c>
      <c r="E226" s="17">
        <v>13492.87</v>
      </c>
      <c r="F226" s="16">
        <f>D226-E226</f>
        <v>0</v>
      </c>
      <c r="G226" s="18">
        <f t="shared" si="19"/>
        <v>1</v>
      </c>
      <c r="H226" s="58"/>
      <c r="I226" s="31"/>
    </row>
    <row r="227" spans="1:9" ht="18.75">
      <c r="A227" s="26" t="s">
        <v>230</v>
      </c>
      <c r="B227" s="19">
        <v>0</v>
      </c>
      <c r="C227" s="19">
        <f>C228</f>
        <v>105193.21</v>
      </c>
      <c r="D227" s="19">
        <f>D228</f>
        <v>105193.21</v>
      </c>
      <c r="E227" s="20">
        <f>E228</f>
        <v>105193.21</v>
      </c>
      <c r="F227" s="19">
        <v>0</v>
      </c>
      <c r="G227" s="18">
        <f t="shared" si="19"/>
        <v>1</v>
      </c>
      <c r="H227" s="58"/>
      <c r="I227" s="31"/>
    </row>
    <row r="228" spans="1:9" ht="18.75">
      <c r="A228" s="27" t="s">
        <v>213</v>
      </c>
      <c r="B228" s="16"/>
      <c r="C228" s="54">
        <v>105193.21</v>
      </c>
      <c r="D228" s="16">
        <v>105193.21</v>
      </c>
      <c r="E228" s="17">
        <v>105193.21</v>
      </c>
      <c r="F228" s="16">
        <f>D228-E228</f>
        <v>0</v>
      </c>
      <c r="G228" s="18">
        <f t="shared" si="19"/>
        <v>1</v>
      </c>
      <c r="H228" s="58"/>
      <c r="I228" s="31"/>
    </row>
    <row r="229" spans="1:9" ht="18.75">
      <c r="A229" s="26" t="s">
        <v>230</v>
      </c>
      <c r="B229" s="19">
        <v>0</v>
      </c>
      <c r="C229" s="19">
        <v>101310</v>
      </c>
      <c r="D229" s="19">
        <f>D230</f>
        <v>101310</v>
      </c>
      <c r="E229" s="20">
        <f>E230</f>
        <v>101310</v>
      </c>
      <c r="F229" s="19">
        <v>0</v>
      </c>
      <c r="G229" s="18">
        <f t="shared" si="19"/>
        <v>1</v>
      </c>
      <c r="H229" s="58"/>
      <c r="I229" s="31"/>
    </row>
    <row r="230" spans="1:9" ht="18.75">
      <c r="A230" s="27" t="s">
        <v>214</v>
      </c>
      <c r="B230" s="16"/>
      <c r="C230" s="54">
        <v>101310</v>
      </c>
      <c r="D230" s="16">
        <v>101310</v>
      </c>
      <c r="E230" s="17">
        <v>101310</v>
      </c>
      <c r="F230" s="16">
        <f>D230-E230</f>
        <v>0</v>
      </c>
      <c r="G230" s="18">
        <f t="shared" si="19"/>
        <v>1</v>
      </c>
      <c r="H230" s="58"/>
      <c r="I230" s="31"/>
    </row>
    <row r="231" spans="1:9" ht="18.75">
      <c r="A231" s="26" t="s">
        <v>209</v>
      </c>
      <c r="B231" s="19">
        <v>0</v>
      </c>
      <c r="C231" s="19">
        <f>C232</f>
        <v>22615</v>
      </c>
      <c r="D231" s="19">
        <f>D232</f>
        <v>22615</v>
      </c>
      <c r="E231" s="20">
        <f>E232</f>
        <v>22615</v>
      </c>
      <c r="F231" s="19">
        <v>0</v>
      </c>
      <c r="G231" s="18">
        <f t="shared" si="16"/>
        <v>1</v>
      </c>
      <c r="H231" s="58"/>
      <c r="I231" s="31"/>
    </row>
    <row r="232" spans="1:9" ht="18.75">
      <c r="A232" s="27" t="s">
        <v>113</v>
      </c>
      <c r="B232" s="16"/>
      <c r="C232" s="16">
        <v>22615</v>
      </c>
      <c r="D232" s="16">
        <f>C232</f>
        <v>22615</v>
      </c>
      <c r="E232" s="17">
        <v>22615</v>
      </c>
      <c r="F232" s="16">
        <f>D232-E232</f>
        <v>0</v>
      </c>
      <c r="G232" s="18">
        <f t="shared" si="16"/>
        <v>1</v>
      </c>
      <c r="H232" s="58"/>
      <c r="I232" s="31"/>
    </row>
    <row r="233" spans="1:9" ht="18.75">
      <c r="A233" s="26" t="s">
        <v>210</v>
      </c>
      <c r="B233" s="19">
        <f>SUM(B234)</f>
        <v>0</v>
      </c>
      <c r="C233" s="19">
        <f>C234</f>
        <v>1100</v>
      </c>
      <c r="D233" s="19">
        <f aca="true" t="shared" si="20" ref="D233:D240">SUM(B233:C233)</f>
        <v>1100</v>
      </c>
      <c r="E233" s="20">
        <f>SUM(E234)</f>
        <v>1100</v>
      </c>
      <c r="F233" s="19">
        <f>SUM(F234)</f>
        <v>0</v>
      </c>
      <c r="G233" s="18">
        <f t="shared" si="16"/>
        <v>1</v>
      </c>
      <c r="H233" s="58"/>
      <c r="I233" s="31"/>
    </row>
    <row r="234" spans="1:14" ht="18.75">
      <c r="A234" s="27" t="s">
        <v>162</v>
      </c>
      <c r="B234" s="16"/>
      <c r="C234" s="16">
        <v>1100</v>
      </c>
      <c r="D234" s="16">
        <f t="shared" si="20"/>
        <v>1100</v>
      </c>
      <c r="E234" s="17">
        <v>1100</v>
      </c>
      <c r="F234" s="16">
        <f>SUM(D234-E234)</f>
        <v>0</v>
      </c>
      <c r="G234" s="18">
        <f t="shared" si="16"/>
        <v>1</v>
      </c>
      <c r="H234" s="58"/>
      <c r="I234" s="31"/>
      <c r="N234" s="26"/>
    </row>
    <row r="235" spans="1:14" ht="18.75">
      <c r="A235" s="26" t="s">
        <v>211</v>
      </c>
      <c r="B235" s="19">
        <f>SUM(B236)</f>
        <v>0</v>
      </c>
      <c r="C235" s="19">
        <f>C236</f>
        <v>127965.04</v>
      </c>
      <c r="D235" s="19">
        <f t="shared" si="20"/>
        <v>127965.04</v>
      </c>
      <c r="E235" s="20">
        <f>SUM(E236)</f>
        <v>127965.04</v>
      </c>
      <c r="F235" s="19">
        <f>SUM(F236)</f>
        <v>0</v>
      </c>
      <c r="G235" s="18">
        <f>SUM(E235/D235)</f>
        <v>1</v>
      </c>
      <c r="H235" s="58"/>
      <c r="I235" s="31"/>
      <c r="N235" s="26"/>
    </row>
    <row r="236" spans="1:14" ht="18.75">
      <c r="A236" s="27" t="s">
        <v>114</v>
      </c>
      <c r="B236" s="16"/>
      <c r="C236">
        <v>127965.04</v>
      </c>
      <c r="D236" s="16">
        <f t="shared" si="20"/>
        <v>127965.04</v>
      </c>
      <c r="E236" s="17">
        <v>127965.04</v>
      </c>
      <c r="F236" s="16">
        <f>SUM(D236-E236)</f>
        <v>0</v>
      </c>
      <c r="G236" s="18">
        <f>SUM(E236/D236)</f>
        <v>1</v>
      </c>
      <c r="H236" s="58"/>
      <c r="I236" s="31"/>
      <c r="N236" s="26"/>
    </row>
    <row r="237" spans="1:14" ht="18.75">
      <c r="A237" s="26" t="s">
        <v>212</v>
      </c>
      <c r="B237" s="19">
        <f>SUM(B238)</f>
        <v>0</v>
      </c>
      <c r="C237" s="19">
        <f>C238</f>
        <v>58219.96</v>
      </c>
      <c r="D237" s="19">
        <f t="shared" si="20"/>
        <v>58219.96</v>
      </c>
      <c r="E237" s="20">
        <f>SUM(E238)</f>
        <v>58219.96</v>
      </c>
      <c r="F237" s="19">
        <f>SUM(F238)</f>
        <v>0</v>
      </c>
      <c r="G237" s="18">
        <f t="shared" si="16"/>
        <v>1</v>
      </c>
      <c r="H237" s="58"/>
      <c r="I237" s="31"/>
      <c r="N237" s="27"/>
    </row>
    <row r="238" spans="1:9" ht="18.75">
      <c r="A238" s="27" t="s">
        <v>114</v>
      </c>
      <c r="B238" s="16"/>
      <c r="C238">
        <v>58219.96</v>
      </c>
      <c r="D238" s="16">
        <f t="shared" si="20"/>
        <v>58219.96</v>
      </c>
      <c r="E238" s="17">
        <v>58219.96</v>
      </c>
      <c r="F238" s="16">
        <f>SUM(D238-E238)</f>
        <v>0</v>
      </c>
      <c r="G238" s="18">
        <f aca="true" t="shared" si="21" ref="G238:G249">SUM(E238/D238)</f>
        <v>1</v>
      </c>
      <c r="H238" s="58"/>
      <c r="I238" s="31"/>
    </row>
    <row r="239" spans="1:9" ht="18.75">
      <c r="A239" s="26" t="s">
        <v>212</v>
      </c>
      <c r="B239" s="19">
        <f>SUM(B240)</f>
        <v>0</v>
      </c>
      <c r="C239" s="19">
        <f>C240</f>
        <v>3565</v>
      </c>
      <c r="D239" s="19">
        <f t="shared" si="20"/>
        <v>3565</v>
      </c>
      <c r="E239" s="20">
        <f>SUM(E240)</f>
        <v>3565</v>
      </c>
      <c r="F239" s="19">
        <f>SUM(F240)</f>
        <v>0</v>
      </c>
      <c r="G239" s="18">
        <f t="shared" si="21"/>
        <v>1</v>
      </c>
      <c r="H239" s="58"/>
      <c r="I239" s="32"/>
    </row>
    <row r="240" spans="1:9" ht="18.75">
      <c r="A240" s="27" t="s">
        <v>48</v>
      </c>
      <c r="B240" s="16"/>
      <c r="C240" s="16">
        <v>3565</v>
      </c>
      <c r="D240" s="16">
        <f t="shared" si="20"/>
        <v>3565</v>
      </c>
      <c r="E240" s="17">
        <v>3565</v>
      </c>
      <c r="F240" s="16">
        <f aca="true" t="shared" si="22" ref="F240:F248">SUM(D240-E240)</f>
        <v>0</v>
      </c>
      <c r="G240" s="18">
        <f t="shared" si="21"/>
        <v>1</v>
      </c>
      <c r="H240" s="58"/>
      <c r="I240" s="31"/>
    </row>
    <row r="241" spans="1:9" ht="18.75">
      <c r="A241" s="26" t="s">
        <v>231</v>
      </c>
      <c r="B241" s="19">
        <v>0</v>
      </c>
      <c r="C241" s="19">
        <f>C242</f>
        <v>2300</v>
      </c>
      <c r="D241" s="19">
        <f>D242</f>
        <v>2300</v>
      </c>
      <c r="E241" s="20">
        <f>E242</f>
        <v>2300</v>
      </c>
      <c r="F241" s="19">
        <f t="shared" si="22"/>
        <v>0</v>
      </c>
      <c r="G241" s="18">
        <f t="shared" si="21"/>
        <v>1</v>
      </c>
      <c r="H241" s="58"/>
      <c r="I241" s="31"/>
    </row>
    <row r="242" spans="1:9" ht="18.75">
      <c r="A242" s="27" t="s">
        <v>161</v>
      </c>
      <c r="B242" s="16"/>
      <c r="C242" s="16">
        <v>2300</v>
      </c>
      <c r="D242" s="16">
        <v>2300</v>
      </c>
      <c r="E242" s="17">
        <v>2300</v>
      </c>
      <c r="F242" s="16">
        <f t="shared" si="22"/>
        <v>0</v>
      </c>
      <c r="G242" s="18">
        <f t="shared" si="21"/>
        <v>1</v>
      </c>
      <c r="H242" s="58"/>
      <c r="I242" s="31"/>
    </row>
    <row r="243" spans="1:9" ht="18.75">
      <c r="A243" s="26" t="s">
        <v>232</v>
      </c>
      <c r="B243" s="19">
        <v>0</v>
      </c>
      <c r="C243" s="19">
        <f>C244</f>
        <v>24968.2</v>
      </c>
      <c r="D243" s="19">
        <f>D244</f>
        <v>24968.2</v>
      </c>
      <c r="E243" s="20">
        <f>E244</f>
        <v>24968.2</v>
      </c>
      <c r="F243" s="19">
        <f t="shared" si="22"/>
        <v>0</v>
      </c>
      <c r="G243" s="18">
        <f aca="true" t="shared" si="23" ref="G243:G248">SUM(E243/D243)</f>
        <v>1</v>
      </c>
      <c r="H243" s="58"/>
      <c r="I243" s="31"/>
    </row>
    <row r="244" spans="1:9" ht="18.75">
      <c r="A244" s="27" t="s">
        <v>233</v>
      </c>
      <c r="B244" s="16"/>
      <c r="C244" s="16">
        <v>24968.2</v>
      </c>
      <c r="D244" s="16">
        <f>C244</f>
        <v>24968.2</v>
      </c>
      <c r="E244" s="17">
        <v>24968.2</v>
      </c>
      <c r="F244" s="16">
        <f t="shared" si="22"/>
        <v>0</v>
      </c>
      <c r="G244" s="18">
        <f t="shared" si="23"/>
        <v>1</v>
      </c>
      <c r="H244" s="58"/>
      <c r="I244" s="31"/>
    </row>
    <row r="245" spans="1:9" ht="18.75">
      <c r="A245" s="26" t="s">
        <v>234</v>
      </c>
      <c r="B245" s="19">
        <v>0</v>
      </c>
      <c r="C245" s="19">
        <f>C246</f>
        <v>7540.4</v>
      </c>
      <c r="D245" s="19">
        <f>D246</f>
        <v>7540.4</v>
      </c>
      <c r="E245" s="20">
        <f>E246</f>
        <v>7540.4</v>
      </c>
      <c r="F245" s="19">
        <f t="shared" si="22"/>
        <v>0</v>
      </c>
      <c r="G245" s="18">
        <f t="shared" si="23"/>
        <v>1</v>
      </c>
      <c r="H245" s="58"/>
      <c r="I245" s="31"/>
    </row>
    <row r="246" spans="1:9" ht="18.75">
      <c r="A246" s="27" t="s">
        <v>235</v>
      </c>
      <c r="B246" s="16"/>
      <c r="C246" s="16">
        <v>7540.4</v>
      </c>
      <c r="D246" s="16">
        <f>C246</f>
        <v>7540.4</v>
      </c>
      <c r="E246" s="17">
        <v>7540.4</v>
      </c>
      <c r="F246" s="16">
        <f t="shared" si="22"/>
        <v>0</v>
      </c>
      <c r="G246" s="18">
        <f t="shared" si="23"/>
        <v>1</v>
      </c>
      <c r="H246" s="18"/>
      <c r="I246" s="31"/>
    </row>
    <row r="247" spans="1:9" ht="18.75">
      <c r="A247" s="26"/>
      <c r="B247" s="19">
        <v>0</v>
      </c>
      <c r="C247" s="19">
        <f>C248</f>
        <v>0</v>
      </c>
      <c r="D247" s="19">
        <v>0</v>
      </c>
      <c r="E247" s="20">
        <v>0</v>
      </c>
      <c r="F247" s="19">
        <f t="shared" si="22"/>
        <v>0</v>
      </c>
      <c r="G247" s="18" t="e">
        <f t="shared" si="23"/>
        <v>#DIV/0!</v>
      </c>
      <c r="H247" s="18"/>
      <c r="I247" s="31"/>
    </row>
    <row r="248" spans="1:9" ht="18.75">
      <c r="A248" s="27"/>
      <c r="B248" s="16"/>
      <c r="C248" s="16">
        <v>0</v>
      </c>
      <c r="D248" s="16">
        <v>0</v>
      </c>
      <c r="E248" s="17">
        <v>0</v>
      </c>
      <c r="F248" s="16">
        <f t="shared" si="22"/>
        <v>0</v>
      </c>
      <c r="G248" s="18" t="e">
        <f t="shared" si="23"/>
        <v>#DIV/0!</v>
      </c>
      <c r="H248" s="18"/>
      <c r="I248" s="31"/>
    </row>
    <row r="249" spans="1:9" ht="18.75">
      <c r="A249" s="29" t="s">
        <v>4</v>
      </c>
      <c r="B249" s="24">
        <f>SUM(B247+B245+B243+B241+B239+B237+B235+B233+B231+B221+B217+B215+B209+B207+B205+B203+B201+B197+B195+B193+B189+B186+B184+B182+B180+B178+B176+B174+B171+B169+B166+B163+B161+B157+B151+B147+B145+B143+B137+B132+B127+B125+B112+B103+B100+B96+B93+B90+B88+B86+B84+B82+B71+B69+B67+B64+B62+B59+B57+B55+B51+B49+B44+B40+B28+B21+B18+B14+B12+B10+B8+B6+B4+B37)</f>
        <v>41778200</v>
      </c>
      <c r="C249" s="24">
        <f>SUM(C209+C57+C207+C182+C180+C127+C112+C103+C100+C96+C93+C90+C86+C82+C28+C21+C18+C12+C8+C4+C161+C159+C151+C147+C174+C178+C184+C186+C189+C193+C195+C197+C201+C203+C205+C211+C213+C215+C217+C219+C221+C227+C229+C231+C233+C235+C237+C239+C241+C243+C245+C171+C169+C166+C163+C157+C145+C143+C137+C135+C132+C129+C125+C88+C84+C80+C78+C76+C74+C71+C69+C67+C64+C62+C59+C55+C53+C51+C49+C44+C42+C40+C37+C14+C10+C6)</f>
        <v>-2253896.34</v>
      </c>
      <c r="D249" s="24">
        <f>SUM(D247+D245+D243+D241+D239+D237+D235+D233+D217+D215+D209+D207+D205+D203+D201+D197+D195+D189+D186+D184+D182+D180+D171+D169+D166+D163+D161+D157+D151+D147+D145+D143+D137+D132+D127+D125+D112+D103+D100+D96+D93+D90+D88+D86+D84+D82+D71+D69+D67+D64+D62+D59+D57+D55+D51+D49+D44+D40+D37+D28+D21+D18+D14+D12+D10+D8+D6+D4+D159+D193+D174+D178+D231+D229+D227+D221+D219+D213+D211+D129+D135+D80+D78+D76+D74+D53+D42)</f>
        <v>39524303.66000001</v>
      </c>
      <c r="E249" s="24">
        <f>SUM(E247+E245+E243+E241+E239+E237+E235+E233+E217+E215+E209+E207+E205+E203+E201+E197+E195+E189+E186+E184+E182+E180+E171+E169+E166+E163+E161+E157+E151+E147+E145+E143+E137+E132+E127+E125+E112+E103+E100+E96+E93+E90+E88+E86+E84+E82+E71+E69+E67+E64+E62+E59+E57+E55+E51+E49+E44+E40+E37+E28+E21+E18+E14+E12+E10+E8+E6+E4+E159+E193+E174+E178+E231+E229+E227+E221+E219+E213+E211+E129+E135+E80+E78+E76+E74+E53+E42)</f>
        <v>39297239.82</v>
      </c>
      <c r="F249" s="24">
        <f>SUM(F247+F245+F243+F241+F239+F237+F235+F233+F217+F215+F209+F207+F205+F203+F201+F197+F195+F189+F186+F184+F182+F180+F171+F169+F166+F163+F161+F157+F151+F147+F145+F143+F137+F132+F127+F125+F112+F103+F100+F96+F93+F90+F88+F86+F84+F82+F71+F69+F67+F64+F62+F59+F57+F55+F51+F49+F44+F40+F37+F28+F21+F18+F14+F12+F10+F8+F6+F4+F159+F193+F178+F174)</f>
        <v>227063.83999999927</v>
      </c>
      <c r="G249" s="15">
        <f t="shared" si="21"/>
        <v>0.9942550831014435</v>
      </c>
      <c r="H249" s="15"/>
      <c r="I249" s="32">
        <f>SUM(I82:I242)</f>
        <v>0</v>
      </c>
    </row>
    <row r="250" spans="3:4" ht="15">
      <c r="C250" s="68"/>
      <c r="D250" s="12"/>
    </row>
    <row r="251" spans="1:8" ht="15">
      <c r="A251" s="37" t="s">
        <v>166</v>
      </c>
      <c r="B251" s="39">
        <f>SUM(D243+D245+D182+D180+D178+D174+D171+D169+D166+D86+D84+D82+D74+D76+D59+D62+D4+D6+D8+D64)</f>
        <v>25842988.810000002</v>
      </c>
      <c r="C251" s="66">
        <f>SUM(E245+E243+E182+E180+E178+E174+E171+E169+E166+E86+E84+E82+E76+E74+E64+E62+E59+E8+E6+E4)</f>
        <v>25699991.680000003</v>
      </c>
      <c r="D251" s="39"/>
      <c r="E251" s="38"/>
      <c r="F251" s="38"/>
      <c r="G251" s="38"/>
      <c r="H251" s="38"/>
    </row>
    <row r="252" spans="1:8" ht="15">
      <c r="A252" s="37" t="s">
        <v>204</v>
      </c>
      <c r="B252" s="39">
        <f>D125</f>
        <v>91866</v>
      </c>
      <c r="C252" s="65">
        <f>SUM(E125)</f>
        <v>81866</v>
      </c>
      <c r="D252" s="41"/>
      <c r="E252" s="42"/>
      <c r="F252" s="40"/>
      <c r="G252" s="38"/>
      <c r="H252" s="38"/>
    </row>
    <row r="253" spans="1:8" ht="15">
      <c r="A253" s="37" t="s">
        <v>242</v>
      </c>
      <c r="B253" s="40">
        <f>SUM(B251:B252)</f>
        <v>25934854.810000002</v>
      </c>
      <c r="C253" s="40">
        <f>SUM(C251:C252)</f>
        <v>25781857.680000003</v>
      </c>
      <c r="D253" s="41"/>
      <c r="E253" s="42"/>
      <c r="F253" s="40"/>
      <c r="G253" s="38"/>
      <c r="H253" s="38"/>
    </row>
    <row r="254" spans="1:8" ht="15">
      <c r="A254" s="37"/>
      <c r="B254" s="40"/>
      <c r="C254" s="37"/>
      <c r="D254" s="41"/>
      <c r="E254" s="42"/>
      <c r="F254" s="40"/>
      <c r="G254" s="38"/>
      <c r="H254" s="38"/>
    </row>
    <row r="255" spans="1:8" ht="15">
      <c r="A255" s="37"/>
      <c r="B255" s="40" t="s">
        <v>243</v>
      </c>
      <c r="C255" s="37" t="s">
        <v>244</v>
      </c>
      <c r="D255" s="41"/>
      <c r="E255" s="42"/>
      <c r="F255" s="40"/>
      <c r="G255" s="37"/>
      <c r="H255" s="37"/>
    </row>
    <row r="256" spans="1:8" ht="15">
      <c r="A256" s="37" t="s">
        <v>205</v>
      </c>
      <c r="B256" s="52">
        <f>SUM(D249-B253)</f>
        <v>13589448.850000009</v>
      </c>
      <c r="C256" s="67">
        <f>SUM(E249-C253)</f>
        <v>13515382.139999997</v>
      </c>
      <c r="D256" s="42"/>
      <c r="E256" s="42"/>
      <c r="F256" s="42"/>
      <c r="G256" s="40"/>
      <c r="H256" s="40"/>
    </row>
    <row r="257" spans="1:8" ht="15">
      <c r="A257" s="44"/>
      <c r="B257" s="53"/>
      <c r="C257" s="37"/>
      <c r="D257" s="42"/>
      <c r="E257" s="42"/>
      <c r="F257" s="42"/>
      <c r="G257" s="40"/>
      <c r="H257" s="40"/>
    </row>
    <row r="258" spans="1:8" ht="15">
      <c r="A258" s="37"/>
      <c r="B258" s="43"/>
      <c r="C258" s="37"/>
      <c r="D258" s="45"/>
      <c r="E258" s="45"/>
      <c r="F258" s="42"/>
      <c r="G258" s="38"/>
      <c r="H258" s="38"/>
    </row>
    <row r="259" spans="1:8" ht="15">
      <c r="A259" s="44"/>
      <c r="B259" s="43"/>
      <c r="C259" s="37"/>
      <c r="D259" s="38"/>
      <c r="E259" s="38"/>
      <c r="F259" s="42"/>
      <c r="G259" s="38"/>
      <c r="H259" s="38"/>
    </row>
    <row r="260" spans="1:8" ht="15">
      <c r="A260" s="46"/>
      <c r="B260" s="43"/>
      <c r="C260" s="38"/>
      <c r="D260" s="38"/>
      <c r="E260" s="38"/>
      <c r="F260" s="42"/>
      <c r="G260" s="38"/>
      <c r="H260" s="38"/>
    </row>
    <row r="261" spans="1:8" ht="15">
      <c r="A261" s="47"/>
      <c r="B261" s="43"/>
      <c r="C261" s="38"/>
      <c r="D261" s="40"/>
      <c r="E261" s="38"/>
      <c r="F261" s="42"/>
      <c r="G261" s="38"/>
      <c r="H261" s="38"/>
    </row>
    <row r="262" spans="1:8" ht="15">
      <c r="A262" s="46"/>
      <c r="B262" s="43"/>
      <c r="C262" s="38"/>
      <c r="D262" s="38"/>
      <c r="E262" s="38"/>
      <c r="F262" s="42"/>
      <c r="G262" s="38"/>
      <c r="H262" s="38"/>
    </row>
    <row r="263" spans="1:8" ht="15">
      <c r="A263" s="47"/>
      <c r="B263" s="43"/>
      <c r="C263" s="38"/>
      <c r="D263" s="40"/>
      <c r="E263" s="38"/>
      <c r="F263" s="42"/>
      <c r="G263" s="38"/>
      <c r="H263" s="38"/>
    </row>
    <row r="264" spans="1:8" ht="15">
      <c r="A264" s="46"/>
      <c r="B264" s="43"/>
      <c r="C264" s="38"/>
      <c r="D264" s="38"/>
      <c r="E264" s="38"/>
      <c r="F264" s="42"/>
      <c r="G264" s="38"/>
      <c r="H264" s="38"/>
    </row>
    <row r="265" spans="1:8" ht="15">
      <c r="A265" s="47"/>
      <c r="B265" s="43"/>
      <c r="C265" s="38"/>
      <c r="D265" s="40"/>
      <c r="E265" s="38"/>
      <c r="F265" s="42"/>
      <c r="G265" s="38"/>
      <c r="H265" s="38"/>
    </row>
    <row r="266" spans="1:8" ht="15">
      <c r="A266" s="46"/>
      <c r="B266" s="43"/>
      <c r="C266" s="38"/>
      <c r="D266" s="38"/>
      <c r="E266" s="38"/>
      <c r="F266" s="42"/>
      <c r="G266" s="38"/>
      <c r="H266" s="38"/>
    </row>
    <row r="267" spans="1:8" ht="15">
      <c r="A267" s="47"/>
      <c r="B267" s="43"/>
      <c r="C267" s="38"/>
      <c r="D267" s="40"/>
      <c r="E267" s="38"/>
      <c r="F267" s="42"/>
      <c r="G267" s="38"/>
      <c r="H267" s="38"/>
    </row>
    <row r="268" spans="1:8" ht="15">
      <c r="A268" s="46"/>
      <c r="B268" s="43"/>
      <c r="C268" s="38"/>
      <c r="D268" s="38"/>
      <c r="E268" s="38"/>
      <c r="F268" s="42"/>
      <c r="G268" s="38"/>
      <c r="H268" s="38"/>
    </row>
    <row r="269" spans="1:8" ht="15">
      <c r="A269" s="48"/>
      <c r="B269" s="43"/>
      <c r="C269" s="38"/>
      <c r="D269" s="40"/>
      <c r="E269" s="38"/>
      <c r="F269" s="42"/>
      <c r="G269" s="38"/>
      <c r="H269" s="38"/>
    </row>
    <row r="270" spans="1:8" ht="15">
      <c r="A270" s="49"/>
      <c r="B270" s="43"/>
      <c r="C270" s="38"/>
      <c r="D270" s="38"/>
      <c r="E270" s="38"/>
      <c r="F270" s="42"/>
      <c r="G270" s="38"/>
      <c r="H270" s="38"/>
    </row>
    <row r="271" spans="1:8" ht="15">
      <c r="A271" s="48"/>
      <c r="B271" s="43"/>
      <c r="C271" s="38"/>
      <c r="D271" s="40"/>
      <c r="E271" s="38"/>
      <c r="F271" s="42"/>
      <c r="G271" s="38"/>
      <c r="H271" s="38"/>
    </row>
    <row r="272" spans="1:8" ht="15">
      <c r="A272" s="49"/>
      <c r="B272" s="43"/>
      <c r="C272" s="38"/>
      <c r="D272" s="38"/>
      <c r="E272" s="38"/>
      <c r="F272" s="42"/>
      <c r="G272" s="38"/>
      <c r="H272" s="38"/>
    </row>
    <row r="273" spans="1:8" ht="15">
      <c r="A273" s="48"/>
      <c r="B273" s="43"/>
      <c r="C273" s="38"/>
      <c r="D273" s="40"/>
      <c r="E273" s="38"/>
      <c r="F273" s="42"/>
      <c r="G273" s="38"/>
      <c r="H273" s="38"/>
    </row>
    <row r="274" spans="1:8" ht="15">
      <c r="A274" s="49"/>
      <c r="B274" s="43"/>
      <c r="C274" s="38"/>
      <c r="D274" s="38"/>
      <c r="E274" s="38"/>
      <c r="F274" s="42"/>
      <c r="G274" s="38"/>
      <c r="H274" s="38"/>
    </row>
    <row r="275" spans="1:8" ht="15.75">
      <c r="A275" s="44"/>
      <c r="B275" s="43"/>
      <c r="C275" s="38"/>
      <c r="D275" s="50"/>
      <c r="E275" s="50"/>
      <c r="F275" s="42"/>
      <c r="G275" s="50"/>
      <c r="H275" s="50"/>
    </row>
    <row r="276" spans="1:8" ht="15">
      <c r="A276" s="44"/>
      <c r="B276" s="51"/>
      <c r="C276" s="38"/>
      <c r="D276" s="38"/>
      <c r="E276" s="38"/>
      <c r="F276" s="38"/>
      <c r="G276" s="38"/>
      <c r="H276" s="38"/>
    </row>
    <row r="277" spans="1:8" ht="15">
      <c r="A277" s="38"/>
      <c r="B277" s="38"/>
      <c r="C277" s="38"/>
      <c r="D277" s="38"/>
      <c r="E277" s="38"/>
      <c r="F277" s="38"/>
      <c r="G277" s="38"/>
      <c r="H277" s="38"/>
    </row>
    <row r="278" spans="1:8" ht="15">
      <c r="A278" s="38"/>
      <c r="B278" s="38"/>
      <c r="C278" s="38"/>
      <c r="D278" s="38"/>
      <c r="E278" s="38"/>
      <c r="F278" s="38"/>
      <c r="G278" s="38"/>
      <c r="H278" s="38"/>
    </row>
    <row r="279" spans="1:8" ht="15">
      <c r="A279" s="38"/>
      <c r="B279" s="38"/>
      <c r="C279" s="38"/>
      <c r="D279" s="38"/>
      <c r="E279" s="38"/>
      <c r="F279" s="38"/>
      <c r="G279" s="38"/>
      <c r="H279" s="38"/>
    </row>
    <row r="280" spans="1:8" ht="15">
      <c r="A280" s="38"/>
      <c r="B280" s="38"/>
      <c r="C280" s="38"/>
      <c r="D280" s="38"/>
      <c r="E280" s="38"/>
      <c r="F280" s="38"/>
      <c r="G280" s="38"/>
      <c r="H280" s="38"/>
    </row>
    <row r="281" spans="1:8" ht="15">
      <c r="A281" s="38"/>
      <c r="B281" s="38"/>
      <c r="C281" s="38"/>
      <c r="D281" s="38"/>
      <c r="E281" s="38"/>
      <c r="F281" s="38"/>
      <c r="G281" s="38"/>
      <c r="H281" s="38"/>
    </row>
  </sheetData>
  <sheetProtection/>
  <mergeCells count="1">
    <mergeCell ref="A1:E1"/>
  </mergeCells>
  <printOptions/>
  <pageMargins left="0.31496062992125984" right="0" top="0.3937007874015748" bottom="0.3937007874015748" header="0.31496062992125984" footer="0.31496062992125984"/>
  <pageSetup horizontalDpi="600" verticalDpi="600" orientation="portrait" paperSize="9" scale="49" r:id="rId1"/>
  <rowBreaks count="3" manualBreakCount="3">
    <brk id="81" max="10" man="1"/>
    <brk id="150" max="9" man="1"/>
    <brk id="230" max="9" man="1"/>
  </rowBreaks>
  <colBreaks count="1" manualBreakCount="1">
    <brk id="9" max="277" man="1"/>
  </colBreaks>
  <ignoredErrors>
    <ignoredError sqref="D193 D195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G15"/>
  <sheetViews>
    <sheetView zoomScalePageLayoutView="0" workbookViewId="0" topLeftCell="A1">
      <selection activeCell="D12" sqref="D12"/>
    </sheetView>
  </sheetViews>
  <sheetFormatPr defaultColWidth="9.140625" defaultRowHeight="15"/>
  <cols>
    <col min="1" max="1" width="23.28125" style="0" customWidth="1"/>
    <col min="2" max="2" width="17.7109375" style="0" customWidth="1"/>
    <col min="3" max="3" width="11.7109375" style="0" customWidth="1"/>
    <col min="4" max="4" width="12.7109375" style="0" customWidth="1"/>
    <col min="5" max="5" width="17.7109375" style="0" customWidth="1"/>
  </cols>
  <sheetData>
    <row r="1" spans="1:7" ht="18.75">
      <c r="A1" s="69" t="s">
        <v>34</v>
      </c>
      <c r="B1" s="69"/>
      <c r="C1" s="69"/>
      <c r="D1" s="69"/>
      <c r="E1" s="69"/>
      <c r="F1" s="70"/>
      <c r="G1" s="70"/>
    </row>
    <row r="2" spans="1:5" ht="18.75">
      <c r="A2" s="1"/>
      <c r="B2" s="5" t="s">
        <v>33</v>
      </c>
      <c r="C2" s="1"/>
      <c r="D2" s="1"/>
      <c r="E2" s="1"/>
    </row>
    <row r="4" spans="1:5" ht="37.5" customHeight="1">
      <c r="A4" s="2" t="s">
        <v>0</v>
      </c>
      <c r="B4" s="2" t="s">
        <v>1</v>
      </c>
      <c r="C4" s="2" t="s">
        <v>2</v>
      </c>
      <c r="D4" s="2" t="s">
        <v>5</v>
      </c>
      <c r="E4" s="2" t="s">
        <v>35</v>
      </c>
    </row>
    <row r="5" spans="1:5" ht="15">
      <c r="A5" s="6" t="s">
        <v>3</v>
      </c>
      <c r="B5" s="7">
        <v>341600</v>
      </c>
      <c r="C5" s="7">
        <f>SUM(C7+C6)</f>
        <v>0</v>
      </c>
      <c r="D5" s="7">
        <f>SUM(D7+D6+D8)</f>
        <v>341600</v>
      </c>
      <c r="E5" s="7">
        <f>SUM(E7+E6+E8)</f>
        <v>266380.76999999996</v>
      </c>
    </row>
    <row r="6" spans="1:5" ht="15">
      <c r="A6" s="4" t="s">
        <v>23</v>
      </c>
      <c r="B6" s="3">
        <v>22400</v>
      </c>
      <c r="C6" s="3"/>
      <c r="D6" s="3">
        <v>22400</v>
      </c>
      <c r="E6" s="3">
        <v>9492.8</v>
      </c>
    </row>
    <row r="7" spans="1:5" ht="15">
      <c r="A7" s="4" t="s">
        <v>24</v>
      </c>
      <c r="B7" s="3">
        <v>276960</v>
      </c>
      <c r="C7" s="3"/>
      <c r="D7" s="3">
        <v>276960</v>
      </c>
      <c r="E7" s="3">
        <v>217897.24</v>
      </c>
    </row>
    <row r="8" spans="1:5" ht="15">
      <c r="A8" s="4" t="s">
        <v>29</v>
      </c>
      <c r="B8" s="3">
        <v>42240</v>
      </c>
      <c r="C8" s="3"/>
      <c r="D8" s="3">
        <v>42240</v>
      </c>
      <c r="E8" s="3">
        <v>38990.73</v>
      </c>
    </row>
    <row r="9" spans="1:5" ht="15">
      <c r="A9" s="6" t="s">
        <v>30</v>
      </c>
      <c r="B9" s="7">
        <v>0</v>
      </c>
      <c r="C9" s="7">
        <f>SUM(C10:C11)</f>
        <v>3805.2</v>
      </c>
      <c r="D9" s="7">
        <f>SUM(D10:D11)</f>
        <v>3805.2</v>
      </c>
      <c r="E9" s="7">
        <f>SUM(E10:E11)</f>
        <v>3805.2</v>
      </c>
    </row>
    <row r="10" spans="1:5" ht="15">
      <c r="A10" s="4" t="s">
        <v>31</v>
      </c>
      <c r="B10" s="3">
        <v>0</v>
      </c>
      <c r="C10" s="3">
        <v>3805.2</v>
      </c>
      <c r="D10" s="3">
        <v>3805.2</v>
      </c>
      <c r="E10" s="3">
        <v>3805.2</v>
      </c>
    </row>
    <row r="13" ht="15">
      <c r="B13" t="s">
        <v>22</v>
      </c>
    </row>
    <row r="15" ht="15">
      <c r="B15" t="s">
        <v>6</v>
      </c>
    </row>
  </sheetData>
  <sheetProtection/>
  <mergeCells count="1">
    <mergeCell ref="A1:G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Пользователь</cp:lastModifiedBy>
  <cp:lastPrinted>2024-02-12T05:24:48Z</cp:lastPrinted>
  <dcterms:created xsi:type="dcterms:W3CDTF">2014-07-03T02:42:20Z</dcterms:created>
  <dcterms:modified xsi:type="dcterms:W3CDTF">2024-02-12T05:25:34Z</dcterms:modified>
  <cp:category/>
  <cp:version/>
  <cp:contentType/>
  <cp:contentStatus/>
</cp:coreProperties>
</file>